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44" activeTab="0"/>
  </bookViews>
  <sheets>
    <sheet name="Orçamento 2019" sheetId="1" r:id="rId1"/>
  </sheets>
  <definedNames>
    <definedName name="_xlnm.Print_Area" localSheetId="0">'Orçamento 2019'!$A$1:$S$128</definedName>
  </definedNames>
  <calcPr fullCalcOnLoad="1"/>
</workbook>
</file>

<file path=xl/comments1.xml><?xml version="1.0" encoding="utf-8"?>
<comments xmlns="http://schemas.openxmlformats.org/spreadsheetml/2006/main">
  <authors>
    <author>elenilda.coelho</author>
  </authors>
  <commentList>
    <comment ref="F15" authorId="0">
      <text>
        <r>
          <rPr>
            <b/>
            <sz val="9"/>
            <rFont val="Tahoma"/>
            <family val="2"/>
          </rPr>
          <t>elenilda.coelho:</t>
        </r>
        <r>
          <rPr>
            <sz val="9"/>
            <rFont val="Tahoma"/>
            <family val="2"/>
          </rPr>
          <t xml:space="preserve">
patrocínio matinê R$ 500,00</t>
        </r>
      </text>
    </comment>
  </commentList>
</comments>
</file>

<file path=xl/sharedStrings.xml><?xml version="1.0" encoding="utf-8"?>
<sst xmlns="http://schemas.openxmlformats.org/spreadsheetml/2006/main" count="134" uniqueCount="130">
  <si>
    <t>RECEITAS</t>
  </si>
  <si>
    <t>Serviço de Xerox</t>
  </si>
  <si>
    <t>Estacionamento Fórum de Brasília</t>
  </si>
  <si>
    <t>Rendimento aplicação financeira conta e outras</t>
  </si>
  <si>
    <t>TOTAL DE RECEITAS</t>
  </si>
  <si>
    <t>DESPESAS</t>
  </si>
  <si>
    <t>Despesas com pessoal</t>
  </si>
  <si>
    <t>13º salário - provisão</t>
  </si>
  <si>
    <t>Indenizações Trabalhistas (multa/rescisões)</t>
  </si>
  <si>
    <t>Despesas com encargos sociais</t>
  </si>
  <si>
    <t>FGTS S/ Folha</t>
  </si>
  <si>
    <t>PIS S/ folha de pagamento</t>
  </si>
  <si>
    <t>DESPESAS ADMINISTRATIVAS</t>
  </si>
  <si>
    <t>Custas c/ cartório/registros/correios</t>
  </si>
  <si>
    <t>Indenizações judiciais / ressarcimento / reembolso</t>
  </si>
  <si>
    <t>Serviço de marketing publicidade / comunicação social</t>
  </si>
  <si>
    <t>Material esportivo</t>
  </si>
  <si>
    <t>DESPESAS COM ESTACIONAMENTO FÓRUM</t>
  </si>
  <si>
    <t>Aluguel estacionamento</t>
  </si>
  <si>
    <t>Manutenção Equipamento sistema - estacionamento</t>
  </si>
  <si>
    <t>DESPESAS FINANCEIRAS</t>
  </si>
  <si>
    <t>Tarifas</t>
  </si>
  <si>
    <t>IOF Somente p/ aplicações com 30 dias</t>
  </si>
  <si>
    <t>Juros / multas</t>
  </si>
  <si>
    <t>IRRF S/ Rendimentos</t>
  </si>
  <si>
    <t>TOTAL DESPESAS</t>
  </si>
  <si>
    <t>CONTAS DE COMPENSAÇÃO</t>
  </si>
  <si>
    <t>DESPESA COM PESSOAL E ENCARGOS SOCIAIS</t>
  </si>
  <si>
    <t>Assembléia geral</t>
  </si>
  <si>
    <t xml:space="preserve">MANUTENÇÃO  </t>
  </si>
  <si>
    <t>DESPESAS DO CLUBE</t>
  </si>
  <si>
    <t>INVESTIMENTOS SEDE / FÓRUNS</t>
  </si>
  <si>
    <t>Mobiliário em geral</t>
  </si>
  <si>
    <t>Palestras, simpósios, cursos para as associadas(os)</t>
  </si>
  <si>
    <t>Melhoria do acesso dos Servidores ao estacionamento</t>
  </si>
  <si>
    <t>RUBRICA</t>
  </si>
  <si>
    <t xml:space="preserve">Contribuição dos associados </t>
  </si>
  <si>
    <t>Bens/serviços de pequeno valor - Suprimento de Fundos</t>
  </si>
  <si>
    <t>Manutenção e suprimento -Máquinas copiadoras (xerox)</t>
  </si>
  <si>
    <t>Ressarcimento Estatutário (plantão clube e outros)</t>
  </si>
  <si>
    <t>Taxa de ocupação - TJDFT</t>
  </si>
  <si>
    <t>Assessor Jurídico</t>
  </si>
  <si>
    <t>Escritório de Contabilidade</t>
  </si>
  <si>
    <t>Serviço Médico</t>
  </si>
  <si>
    <t>Energia Elétrica - CEB</t>
  </si>
  <si>
    <t>ECAD - Direitos Autorais</t>
  </si>
  <si>
    <t xml:space="preserve">Serviço de Segurança </t>
  </si>
  <si>
    <t>Salva-vidas e piscineiro</t>
  </si>
  <si>
    <t>Telecomunicações - Sede Administrativa</t>
  </si>
  <si>
    <t>Comb/lubric/IPVA/Seguro/licenc/manutenção de veículos</t>
  </si>
  <si>
    <t>CEB/CAESB Estacionamento</t>
  </si>
  <si>
    <t>Gramado campo/paisagismo</t>
  </si>
  <si>
    <t>CONVÊNIOS/CLUBES/CINEMAS</t>
  </si>
  <si>
    <t>Aquisição de máquinas e equipamentos</t>
  </si>
  <si>
    <t>EVENTOS CULTURAIS E ESPORTIVOS / PATROCÍNIOS</t>
  </si>
  <si>
    <t>Ressarcimento Estatutário - Reuniões e outros</t>
  </si>
  <si>
    <t>Promoções, Brindes e Campanhas Publicitária</t>
  </si>
  <si>
    <t>Eventos Esportivos - Arbitragem, gandulas, kart, Tenis e Quartas Esportivas e confraternização</t>
  </si>
  <si>
    <t>Contratação de Serviços Extraordinários</t>
  </si>
  <si>
    <t xml:space="preserve">IPTU/TLP </t>
  </si>
  <si>
    <t>Fundo de Reserva Estatutário s/ Consignação mensal 2%</t>
  </si>
  <si>
    <t>Contribuições MPDFT</t>
  </si>
  <si>
    <t>Contribuições Conveniados/Tribunal Ref. Eleit.</t>
  </si>
  <si>
    <t>Aluguel Salão de Festa (grande e pequeno)/churrasq./Campo e Outros</t>
  </si>
  <si>
    <t>Manutenção Geral - Materiais e Serviços</t>
  </si>
  <si>
    <t>Exame Médico/ Convites/Outros</t>
  </si>
  <si>
    <t>Despesas Repasse de convênio clubes</t>
  </si>
  <si>
    <t>Despesas Repasse de convênio cinemas</t>
  </si>
  <si>
    <t>Receitas Repasse de convênio clubes</t>
  </si>
  <si>
    <t>Receitas Repasse de convênio cinemas</t>
  </si>
  <si>
    <t>Despesas Seguranças Festas - Associados</t>
  </si>
  <si>
    <t>Receitas Seguranças Festas - Associados</t>
  </si>
  <si>
    <t>Tranferencia Fundo de Reserva - Reforma Toboagua</t>
  </si>
  <si>
    <t>Patrocínio institucional Eventos nos Fóruns</t>
  </si>
  <si>
    <t>Patrocínio institucional (mostrarte/atletas/coral)</t>
  </si>
  <si>
    <t>Salários folha líquida funcionários</t>
  </si>
  <si>
    <t>INSS S/ folha (patronal e empregados)</t>
  </si>
  <si>
    <t>Obras de revitalização, reforma e recuperação</t>
  </si>
  <si>
    <t>Venda de 10 dias das férias</t>
  </si>
  <si>
    <t>INVESTIMENTOS (CLUBE)</t>
  </si>
  <si>
    <t xml:space="preserve"> RESULTADO </t>
  </si>
  <si>
    <t>Investimento c/ mobiliario sede</t>
  </si>
  <si>
    <t>Projetos/laudos técnicos</t>
  </si>
  <si>
    <t>Contratação de Estagiário</t>
  </si>
  <si>
    <t>Patrocínios, Doações, Convites Eventos</t>
  </si>
  <si>
    <t>Auxílio Refeição</t>
  </si>
  <si>
    <t>Vale transporte</t>
  </si>
  <si>
    <t>Plano de saúde / funcionários ASSEJUS</t>
  </si>
  <si>
    <t>RECEITA LÍQUIDA</t>
  </si>
  <si>
    <t>Serviços de Tecnologia da Informação</t>
  </si>
  <si>
    <t>Material de escritório</t>
  </si>
  <si>
    <t>Uniformes e treinamento de pessoal</t>
  </si>
  <si>
    <t>Campanha de Filiação e Manutenção de Associados</t>
  </si>
  <si>
    <t>Ressarcimentos/Indenizações</t>
  </si>
  <si>
    <t>Instalação e manutenção de posto da Assejus nos fóruns</t>
  </si>
  <si>
    <t xml:space="preserve">Férias (1/3)/Indenização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</si>
  <si>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</si>
  <si>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</si>
  <si>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</si>
  <si>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</si>
  <si>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</si>
  <si>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</si>
  <si>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</si>
  <si>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</si>
  <si>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</si>
  <si>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</si>
  <si>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</si>
  <si>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</si>
  <si>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</si>
  <si>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 EXECUTAR</t>
  </si>
  <si>
    <t>SALDO FINAL</t>
  </si>
  <si>
    <t>TLP/TFE</t>
  </si>
  <si>
    <t>*Atenção a alimentação da Planilha Orçamentária está sujeita a alterações diárias.</t>
  </si>
  <si>
    <t>Devolução Fundo de Reserva</t>
  </si>
  <si>
    <t>Levantamento patrimonial</t>
  </si>
  <si>
    <t>Contrato de Manutenção do Clube</t>
  </si>
  <si>
    <t>Manutenção de elevador</t>
  </si>
  <si>
    <t>Salinização de piscinas</t>
  </si>
  <si>
    <t>Material de escritório/ material de copa</t>
  </si>
  <si>
    <t>Material para pequenos reparos</t>
  </si>
  <si>
    <t>Recolhimento de entulhos</t>
  </si>
  <si>
    <t>CAESB</t>
  </si>
  <si>
    <t>Serviço de segurança, limpeza, jardinagem e mat. De limpeza</t>
  </si>
  <si>
    <t>NET/Jornais/ Revistas</t>
  </si>
  <si>
    <t>Despesa Repasse Medlife /odonto porto seguro</t>
  </si>
  <si>
    <t>Receita Repase Medlife/odonto porto seguro</t>
  </si>
  <si>
    <t>Promoção Social - Festas da Assejus</t>
  </si>
  <si>
    <t>PROPOSTA ORÇAMENTÁRIA - 2020</t>
  </si>
  <si>
    <t>PROPOSTA 2020 (MENSAL)</t>
  </si>
  <si>
    <t>PROPOSTA 2020 (ANUAL)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</si>
</sst>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  <numFmt numFmtId="166" formatCode="_(* #,##0.000_);_(* \(#,##0.000\);_(* &quot;-&quot;??_);_(@_)"/>
    <numFmt numFmtId="167" formatCode="[$-416]dddd\,\ d&quot; de &quot;mmmm&quot; de &quot;yyyy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3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Arial"/>
      <family val="2"/>
    </font>
    <font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64" fontId="2" fillId="0" borderId="10" xfId="63" applyFont="1" applyBorder="1" applyAlignment="1">
      <alignment/>
    </xf>
    <xf numFmtId="164" fontId="2" fillId="0" borderId="10" xfId="63" applyFont="1" applyFill="1" applyBorder="1" applyAlignment="1">
      <alignment/>
    </xf>
    <xf numFmtId="164" fontId="9" fillId="33" borderId="10" xfId="63" applyFont="1" applyFill="1" applyBorder="1" applyAlignment="1">
      <alignment horizontal="center" vertical="center" wrapText="1"/>
    </xf>
    <xf numFmtId="164" fontId="10" fillId="34" borderId="10" xfId="63" applyFont="1" applyFill="1" applyBorder="1" applyAlignment="1">
      <alignment horizontal="center" wrapText="1"/>
    </xf>
    <xf numFmtId="0" fontId="4" fillId="34" borderId="11" xfId="63" applyNumberFormat="1" applyFont="1" applyFill="1" applyBorder="1" applyAlignment="1">
      <alignment horizontal="center" vertical="center"/>
    </xf>
    <xf numFmtId="164" fontId="3" fillId="34" borderId="11" xfId="63" applyFont="1" applyFill="1" applyBorder="1" applyAlignment="1">
      <alignment horizontal="center" vertical="center"/>
    </xf>
    <xf numFmtId="0" fontId="4" fillId="34" borderId="10" xfId="63" applyNumberFormat="1" applyFont="1" applyFill="1" applyBorder="1" applyAlignment="1">
      <alignment horizontal="center" vertical="center"/>
    </xf>
    <xf numFmtId="164" fontId="3" fillId="34" borderId="10" xfId="63" applyFont="1" applyFill="1" applyBorder="1" applyAlignment="1">
      <alignment horizontal="center" vertical="center"/>
    </xf>
    <xf numFmtId="164" fontId="3" fillId="34" borderId="12" xfId="63" applyFont="1" applyFill="1" applyBorder="1" applyAlignment="1">
      <alignment horizontal="center" vertical="center"/>
    </xf>
    <xf numFmtId="164" fontId="8" fillId="34" borderId="10" xfId="63" applyFont="1" applyFill="1" applyBorder="1" applyAlignment="1">
      <alignment horizontal="center" vertical="center"/>
    </xf>
    <xf numFmtId="164" fontId="5" fillId="33" borderId="10" xfId="63" applyFont="1" applyFill="1" applyBorder="1" applyAlignment="1">
      <alignment horizontal="center"/>
    </xf>
    <xf numFmtId="0" fontId="3" fillId="34" borderId="10" xfId="63" applyNumberFormat="1" applyFont="1" applyFill="1" applyBorder="1" applyAlignment="1">
      <alignment horizontal="center" vertical="center"/>
    </xf>
    <xf numFmtId="164" fontId="4" fillId="0" borderId="0" xfId="63" applyFont="1" applyAlignment="1">
      <alignment/>
    </xf>
    <xf numFmtId="164" fontId="2" fillId="0" borderId="13" xfId="63" applyFont="1" applyFill="1" applyBorder="1" applyAlignment="1">
      <alignment horizontal="center"/>
    </xf>
    <xf numFmtId="0" fontId="0" fillId="0" borderId="0" xfId="63" applyNumberFormat="1" applyFont="1" applyAlignment="1">
      <alignment horizontal="left"/>
    </xf>
    <xf numFmtId="164" fontId="10" fillId="34" borderId="14" xfId="63" applyFont="1" applyFill="1" applyBorder="1" applyAlignment="1">
      <alignment horizontal="center" vertical="center"/>
    </xf>
    <xf numFmtId="164" fontId="15" fillId="0" borderId="0" xfId="63" applyFont="1" applyAlignment="1">
      <alignment/>
    </xf>
    <xf numFmtId="164" fontId="16" fillId="0" borderId="0" xfId="63" applyFont="1" applyBorder="1" applyAlignment="1">
      <alignment horizontal="center"/>
    </xf>
    <xf numFmtId="165" fontId="6" fillId="0" borderId="15" xfId="63" applyNumberFormat="1" applyFont="1" applyFill="1" applyBorder="1" applyAlignment="1">
      <alignment horizontal="center" wrapText="1"/>
    </xf>
    <xf numFmtId="164" fontId="13" fillId="33" borderId="16" xfId="63" applyFont="1" applyFill="1" applyBorder="1" applyAlignment="1">
      <alignment horizontal="center" wrapText="1"/>
    </xf>
    <xf numFmtId="0" fontId="4" fillId="0" borderId="0" xfId="63" applyNumberFormat="1" applyFont="1" applyAlignment="1">
      <alignment horizontal="left"/>
    </xf>
    <xf numFmtId="164" fontId="4" fillId="0" borderId="0" xfId="63" applyFont="1" applyFill="1" applyBorder="1" applyAlignment="1">
      <alignment/>
    </xf>
    <xf numFmtId="0" fontId="4" fillId="0" borderId="0" xfId="63" applyNumberFormat="1" applyFont="1" applyFill="1" applyAlignment="1">
      <alignment horizontal="left"/>
    </xf>
    <xf numFmtId="164" fontId="15" fillId="0" borderId="0" xfId="63" applyFont="1" applyFill="1" applyBorder="1" applyAlignment="1">
      <alignment/>
    </xf>
    <xf numFmtId="166" fontId="6" fillId="0" borderId="11" xfId="63" applyNumberFormat="1" applyFont="1" applyFill="1" applyBorder="1" applyAlignment="1">
      <alignment horizontal="center" wrapText="1"/>
    </xf>
    <xf numFmtId="164" fontId="0" fillId="0" borderId="17" xfId="63" applyFont="1" applyFill="1" applyBorder="1" applyAlignment="1">
      <alignment/>
    </xf>
    <xf numFmtId="164" fontId="0" fillId="0" borderId="13" xfId="63" applyFont="1" applyFill="1" applyBorder="1" applyAlignment="1">
      <alignment/>
    </xf>
    <xf numFmtId="164" fontId="0" fillId="35" borderId="13" xfId="63" applyFont="1" applyFill="1" applyBorder="1" applyAlignment="1">
      <alignment/>
    </xf>
    <xf numFmtId="0" fontId="19" fillId="0" borderId="0" xfId="63" applyNumberFormat="1" applyFont="1" applyFill="1" applyAlignment="1">
      <alignment horizontal="left"/>
    </xf>
    <xf numFmtId="164" fontId="12" fillId="0" borderId="13" xfId="63" applyFont="1" applyBorder="1" applyAlignment="1">
      <alignment/>
    </xf>
    <xf numFmtId="164" fontId="12" fillId="0" borderId="13" xfId="63" applyFont="1" applyFill="1" applyBorder="1" applyAlignment="1">
      <alignment/>
    </xf>
    <xf numFmtId="164" fontId="0" fillId="0" borderId="0" xfId="63" applyFont="1" applyFill="1" applyBorder="1" applyAlignment="1">
      <alignment/>
    </xf>
    <xf numFmtId="164" fontId="0" fillId="0" borderId="0" xfId="63" applyFont="1" applyAlignment="1">
      <alignment/>
    </xf>
    <xf numFmtId="164" fontId="12" fillId="0" borderId="0" xfId="63" applyFont="1" applyAlignment="1">
      <alignment/>
    </xf>
    <xf numFmtId="0" fontId="0" fillId="0" borderId="0" xfId="63" applyNumberFormat="1" applyFont="1" applyAlignment="1">
      <alignment horizontal="center"/>
    </xf>
    <xf numFmtId="0" fontId="0" fillId="0" borderId="0" xfId="63" applyNumberFormat="1" applyFont="1" applyAlignment="1">
      <alignment horizontal="left"/>
    </xf>
    <xf numFmtId="164" fontId="0" fillId="35" borderId="0" xfId="63" applyFont="1" applyFill="1" applyBorder="1" applyAlignment="1">
      <alignment/>
    </xf>
    <xf numFmtId="164" fontId="12" fillId="0" borderId="0" xfId="63" applyFont="1" applyFill="1" applyBorder="1" applyAlignment="1">
      <alignment/>
    </xf>
    <xf numFmtId="0" fontId="0" fillId="0" borderId="0" xfId="63" applyNumberFormat="1" applyFont="1" applyFill="1" applyBorder="1" applyAlignment="1">
      <alignment horizontal="center"/>
    </xf>
    <xf numFmtId="0" fontId="0" fillId="0" borderId="13" xfId="63" applyNumberFormat="1" applyFont="1" applyFill="1" applyBorder="1" applyAlignment="1">
      <alignment horizontal="center"/>
    </xf>
    <xf numFmtId="164" fontId="12" fillId="0" borderId="18" xfId="63" applyFont="1" applyFill="1" applyBorder="1" applyAlignment="1">
      <alignment/>
    </xf>
    <xf numFmtId="0" fontId="0" fillId="0" borderId="13" xfId="63" applyNumberFormat="1" applyFont="1" applyBorder="1" applyAlignment="1">
      <alignment horizontal="center"/>
    </xf>
    <xf numFmtId="164" fontId="12" fillId="0" borderId="19" xfId="63" applyFont="1" applyBorder="1" applyAlignment="1">
      <alignment/>
    </xf>
    <xf numFmtId="0" fontId="0" fillId="0" borderId="20" xfId="63" applyNumberFormat="1" applyFont="1" applyBorder="1" applyAlignment="1">
      <alignment horizontal="center"/>
    </xf>
    <xf numFmtId="164" fontId="12" fillId="0" borderId="21" xfId="63" applyFont="1" applyBorder="1" applyAlignment="1">
      <alignment/>
    </xf>
    <xf numFmtId="0" fontId="0" fillId="0" borderId="22" xfId="63" applyNumberFormat="1" applyFont="1" applyBorder="1" applyAlignment="1">
      <alignment horizontal="center"/>
    </xf>
    <xf numFmtId="0" fontId="0" fillId="0" borderId="11" xfId="63" applyNumberFormat="1" applyFont="1" applyBorder="1" applyAlignment="1">
      <alignment horizontal="center"/>
    </xf>
    <xf numFmtId="0" fontId="0" fillId="0" borderId="23" xfId="63" applyNumberFormat="1" applyFont="1" applyBorder="1" applyAlignment="1">
      <alignment horizontal="center"/>
    </xf>
    <xf numFmtId="164" fontId="15" fillId="34" borderId="10" xfId="63" applyFont="1" applyFill="1" applyBorder="1" applyAlignment="1">
      <alignment horizontal="left" vertical="center"/>
    </xf>
    <xf numFmtId="164" fontId="16" fillId="0" borderId="10" xfId="63" applyFont="1" applyFill="1" applyBorder="1" applyAlignment="1">
      <alignment/>
    </xf>
    <xf numFmtId="164" fontId="0" fillId="34" borderId="10" xfId="63" applyFont="1" applyFill="1" applyBorder="1" applyAlignment="1">
      <alignment/>
    </xf>
    <xf numFmtId="164" fontId="12" fillId="0" borderId="0" xfId="63" applyFont="1" applyBorder="1" applyAlignment="1">
      <alignment/>
    </xf>
    <xf numFmtId="164" fontId="0" fillId="0" borderId="20" xfId="63" applyFont="1" applyBorder="1" applyAlignment="1">
      <alignment horizontal="center"/>
    </xf>
    <xf numFmtId="164" fontId="9" fillId="33" borderId="24" xfId="63" applyFont="1" applyFill="1" applyBorder="1" applyAlignment="1">
      <alignment horizontal="center"/>
    </xf>
    <xf numFmtId="164" fontId="7" fillId="33" borderId="24" xfId="63" applyFont="1" applyFill="1" applyBorder="1" applyAlignment="1">
      <alignment horizontal="center"/>
    </xf>
    <xf numFmtId="0" fontId="4" fillId="0" borderId="0" xfId="63" applyNumberFormat="1" applyFont="1" applyBorder="1" applyAlignment="1">
      <alignment horizontal="center"/>
    </xf>
    <xf numFmtId="0" fontId="4" fillId="0" borderId="0" xfId="63" applyNumberFormat="1" applyFont="1" applyFill="1" applyBorder="1" applyAlignment="1">
      <alignment horizontal="left"/>
    </xf>
    <xf numFmtId="164" fontId="0" fillId="0" borderId="10" xfId="63" applyFont="1" applyFill="1" applyBorder="1" applyAlignment="1">
      <alignment/>
    </xf>
    <xf numFmtId="164" fontId="3" fillId="34" borderId="25" xfId="63" applyFont="1" applyFill="1" applyBorder="1" applyAlignment="1">
      <alignment horizontal="center" vertical="center"/>
    </xf>
    <xf numFmtId="164" fontId="18" fillId="36" borderId="10" xfId="63" applyFont="1" applyFill="1" applyBorder="1" applyAlignment="1">
      <alignment horizontal="center" vertical="center" wrapText="1"/>
    </xf>
    <xf numFmtId="0" fontId="11" fillId="0" borderId="26" xfId="63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164" fontId="9" fillId="33" borderId="10" xfId="63" applyFont="1" applyFill="1" applyBorder="1" applyAlignment="1">
      <alignment horizontal="center" vertical="center"/>
    </xf>
    <xf numFmtId="164" fontId="12" fillId="0" borderId="22" xfId="63" applyFont="1" applyFill="1" applyBorder="1" applyAlignment="1">
      <alignment/>
    </xf>
    <xf numFmtId="164" fontId="14" fillId="0" borderId="22" xfId="63" applyFont="1" applyFill="1" applyBorder="1" applyAlignment="1">
      <alignment/>
    </xf>
    <xf numFmtId="164" fontId="12" fillId="0" borderId="23" xfId="63" applyFont="1" applyFill="1" applyBorder="1" applyAlignment="1">
      <alignment/>
    </xf>
    <xf numFmtId="164" fontId="14" fillId="0" borderId="23" xfId="63" applyFont="1" applyFill="1" applyBorder="1" applyAlignment="1">
      <alignment/>
    </xf>
    <xf numFmtId="164" fontId="12" fillId="0" borderId="20" xfId="63" applyFont="1" applyFill="1" applyBorder="1" applyAlignment="1">
      <alignment/>
    </xf>
    <xf numFmtId="164" fontId="14" fillId="0" borderId="20" xfId="63" applyFont="1" applyFill="1" applyBorder="1" applyAlignment="1">
      <alignment/>
    </xf>
    <xf numFmtId="164" fontId="14" fillId="0" borderId="11" xfId="63" applyFont="1" applyFill="1" applyBorder="1" applyAlignment="1">
      <alignment/>
    </xf>
    <xf numFmtId="0" fontId="0" fillId="0" borderId="27" xfId="63" applyNumberFormat="1" applyFont="1" applyFill="1" applyBorder="1" applyAlignment="1">
      <alignment horizontal="center"/>
    </xf>
    <xf numFmtId="164" fontId="12" fillId="0" borderId="27" xfId="63" applyFont="1" applyFill="1" applyBorder="1" applyAlignment="1">
      <alignment/>
    </xf>
    <xf numFmtId="164" fontId="14" fillId="0" borderId="27" xfId="63" applyFont="1" applyFill="1" applyBorder="1" applyAlignment="1">
      <alignment/>
    </xf>
    <xf numFmtId="0" fontId="0" fillId="0" borderId="24" xfId="63" applyNumberFormat="1" applyFont="1" applyFill="1" applyBorder="1" applyAlignment="1">
      <alignment horizontal="center"/>
    </xf>
    <xf numFmtId="164" fontId="12" fillId="0" borderId="24" xfId="63" applyFont="1" applyFill="1" applyBorder="1" applyAlignment="1">
      <alignment/>
    </xf>
    <xf numFmtId="164" fontId="14" fillId="0" borderId="24" xfId="63" applyFont="1" applyFill="1" applyBorder="1" applyAlignment="1">
      <alignment/>
    </xf>
    <xf numFmtId="164" fontId="10" fillId="34" borderId="11" xfId="63" applyFont="1" applyFill="1" applyBorder="1" applyAlignment="1">
      <alignment horizontal="left" vertical="center"/>
    </xf>
    <xf numFmtId="164" fontId="3" fillId="34" borderId="24" xfId="63" applyFont="1" applyFill="1" applyBorder="1" applyAlignment="1">
      <alignment horizontal="center" vertical="center"/>
    </xf>
    <xf numFmtId="164" fontId="12" fillId="0" borderId="11" xfId="63" applyFont="1" applyFill="1" applyBorder="1" applyAlignment="1">
      <alignment/>
    </xf>
    <xf numFmtId="164" fontId="15" fillId="34" borderId="10" xfId="63" applyFont="1" applyFill="1" applyBorder="1" applyAlignment="1">
      <alignment horizontal="center" vertical="center"/>
    </xf>
    <xf numFmtId="164" fontId="12" fillId="0" borderId="28" xfId="63" applyFont="1" applyFill="1" applyBorder="1" applyAlignment="1">
      <alignment/>
    </xf>
    <xf numFmtId="164" fontId="16" fillId="0" borderId="10" xfId="63" applyFont="1" applyBorder="1" applyAlignment="1">
      <alignment/>
    </xf>
    <xf numFmtId="164" fontId="0" fillId="0" borderId="22" xfId="63" applyFont="1" applyFill="1" applyBorder="1" applyAlignment="1">
      <alignment/>
    </xf>
    <xf numFmtId="164" fontId="12" fillId="0" borderId="28" xfId="63" applyFont="1" applyBorder="1" applyAlignment="1">
      <alignment/>
    </xf>
    <xf numFmtId="164" fontId="12" fillId="0" borderId="23" xfId="63" applyFont="1" applyBorder="1" applyAlignment="1">
      <alignment/>
    </xf>
    <xf numFmtId="164" fontId="12" fillId="0" borderId="27" xfId="63" applyFont="1" applyBorder="1" applyAlignment="1">
      <alignment/>
    </xf>
    <xf numFmtId="164" fontId="10" fillId="34" borderId="10" xfId="63" applyFont="1" applyFill="1" applyBorder="1" applyAlignment="1">
      <alignment horizontal="center" vertical="center"/>
    </xf>
    <xf numFmtId="164" fontId="17" fillId="33" borderId="10" xfId="63" applyFont="1" applyFill="1" applyBorder="1" applyAlignment="1">
      <alignment/>
    </xf>
    <xf numFmtId="164" fontId="13" fillId="33" borderId="10" xfId="63" applyFont="1" applyFill="1" applyBorder="1" applyAlignment="1">
      <alignment/>
    </xf>
    <xf numFmtId="0" fontId="20" fillId="0" borderId="12" xfId="63" applyNumberFormat="1" applyFont="1" applyBorder="1" applyAlignment="1">
      <alignment horizontal="justify" vertical="center"/>
    </xf>
    <xf numFmtId="164" fontId="12" fillId="37" borderId="23" xfId="63" applyFont="1" applyFill="1" applyBorder="1" applyAlignment="1">
      <alignment/>
    </xf>
    <xf numFmtId="164" fontId="14" fillId="37" borderId="22" xfId="63" applyFont="1" applyFill="1" applyBorder="1" applyAlignment="1">
      <alignment/>
    </xf>
    <xf numFmtId="164" fontId="12" fillId="37" borderId="11" xfId="63" applyFont="1" applyFill="1" applyBorder="1" applyAlignment="1">
      <alignment/>
    </xf>
    <xf numFmtId="164" fontId="14" fillId="0" borderId="10" xfId="63" applyFont="1" applyFill="1" applyBorder="1" applyAlignment="1">
      <alignment/>
    </xf>
    <xf numFmtId="164" fontId="14" fillId="38" borderId="22" xfId="63" applyFont="1" applyFill="1" applyBorder="1" applyAlignment="1">
      <alignment/>
    </xf>
    <xf numFmtId="164" fontId="14" fillId="38" borderId="23" xfId="63" applyFont="1" applyFill="1" applyBorder="1" applyAlignment="1">
      <alignment/>
    </xf>
    <xf numFmtId="164" fontId="14" fillId="38" borderId="20" xfId="63" applyFont="1" applyFill="1" applyBorder="1" applyAlignment="1">
      <alignment/>
    </xf>
    <xf numFmtId="164" fontId="14" fillId="38" borderId="11" xfId="63" applyFont="1" applyFill="1" applyBorder="1" applyAlignment="1">
      <alignment/>
    </xf>
    <xf numFmtId="164" fontId="14" fillId="38" borderId="27" xfId="63" applyFont="1" applyFill="1" applyBorder="1" applyAlignment="1">
      <alignment/>
    </xf>
    <xf numFmtId="164" fontId="14" fillId="38" borderId="24" xfId="63" applyFont="1" applyFill="1" applyBorder="1" applyAlignment="1">
      <alignment/>
    </xf>
    <xf numFmtId="164" fontId="2" fillId="38" borderId="10" xfId="63" applyFont="1" applyFill="1" applyBorder="1" applyAlignment="1">
      <alignment/>
    </xf>
    <xf numFmtId="43" fontId="61" fillId="0" borderId="13" xfId="0" applyNumberFormat="1" applyFont="1" applyBorder="1" applyAlignment="1">
      <alignment horizontal="center"/>
    </xf>
    <xf numFmtId="164" fontId="62" fillId="0" borderId="22" xfId="63" applyFont="1" applyFill="1" applyBorder="1" applyAlignment="1">
      <alignment/>
    </xf>
    <xf numFmtId="164" fontId="62" fillId="37" borderId="13" xfId="0" applyNumberFormat="1" applyFont="1" applyFill="1" applyBorder="1" applyAlignment="1">
      <alignment/>
    </xf>
    <xf numFmtId="0" fontId="4" fillId="34" borderId="24" xfId="63" applyNumberFormat="1" applyFont="1" applyFill="1" applyBorder="1" applyAlignment="1">
      <alignment horizontal="center" vertical="center"/>
    </xf>
    <xf numFmtId="164" fontId="15" fillId="34" borderId="24" xfId="63" applyFont="1" applyFill="1" applyBorder="1" applyAlignment="1">
      <alignment horizontal="center" vertical="center"/>
    </xf>
    <xf numFmtId="164" fontId="14" fillId="38" borderId="28" xfId="63" applyFont="1" applyFill="1" applyBorder="1" applyAlignment="1">
      <alignment/>
    </xf>
    <xf numFmtId="164" fontId="14" fillId="0" borderId="28" xfId="63" applyFont="1" applyFill="1" applyBorder="1" applyAlignment="1">
      <alignment/>
    </xf>
    <xf numFmtId="164" fontId="14" fillId="38" borderId="16" xfId="63" applyFont="1" applyFill="1" applyBorder="1" applyAlignment="1">
      <alignment/>
    </xf>
    <xf numFmtId="164" fontId="14" fillId="0" borderId="16" xfId="63" applyFont="1" applyFill="1" applyBorder="1" applyAlignment="1">
      <alignment/>
    </xf>
    <xf numFmtId="0" fontId="2" fillId="0" borderId="10" xfId="63" applyNumberFormat="1" applyFont="1" applyFill="1" applyBorder="1" applyAlignment="1">
      <alignment horizontal="center"/>
    </xf>
    <xf numFmtId="0" fontId="2" fillId="0" borderId="10" xfId="63" applyNumberFormat="1" applyFont="1" applyBorder="1" applyAlignment="1">
      <alignment horizontal="center"/>
    </xf>
    <xf numFmtId="164" fontId="14" fillId="37" borderId="24" xfId="63" applyFont="1" applyFill="1" applyBorder="1" applyAlignment="1">
      <alignment/>
    </xf>
    <xf numFmtId="0" fontId="0" fillId="0" borderId="11" xfId="63" applyNumberFormat="1" applyFont="1" applyFill="1" applyBorder="1" applyAlignment="1">
      <alignment horizontal="center"/>
    </xf>
    <xf numFmtId="0" fontId="0" fillId="0" borderId="20" xfId="63" applyNumberFormat="1" applyFont="1" applyFill="1" applyBorder="1" applyAlignment="1">
      <alignment horizontal="center"/>
    </xf>
    <xf numFmtId="0" fontId="0" fillId="0" borderId="23" xfId="63" applyNumberFormat="1" applyFont="1" applyFill="1" applyBorder="1" applyAlignment="1">
      <alignment horizontal="center"/>
    </xf>
    <xf numFmtId="0" fontId="0" fillId="0" borderId="10" xfId="63" applyNumberFormat="1" applyFont="1" applyFill="1" applyBorder="1" applyAlignment="1">
      <alignment horizontal="center"/>
    </xf>
    <xf numFmtId="0" fontId="0" fillId="0" borderId="28" xfId="63" applyNumberFormat="1" applyFont="1" applyFill="1" applyBorder="1" applyAlignment="1">
      <alignment horizontal="center"/>
    </xf>
    <xf numFmtId="0" fontId="0" fillId="0" borderId="22" xfId="63" applyNumberFormat="1" applyFont="1" applyFill="1" applyBorder="1" applyAlignment="1">
      <alignment horizontal="center"/>
    </xf>
    <xf numFmtId="0" fontId="0" fillId="37" borderId="23" xfId="63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63" applyNumberFormat="1" applyFont="1" applyAlignment="1">
      <alignment horizontal="center"/>
    </xf>
    <xf numFmtId="164" fontId="20" fillId="0" borderId="14" xfId="63" applyFont="1" applyBorder="1" applyAlignment="1">
      <alignment horizontal="justify" vertical="center" wrapText="1"/>
    </xf>
    <xf numFmtId="164" fontId="20" fillId="0" borderId="29" xfId="63" applyFont="1" applyBorder="1" applyAlignment="1">
      <alignment horizontal="justify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104775</xdr:rowOff>
    </xdr:from>
    <xdr:to>
      <xdr:col>2</xdr:col>
      <xdr:colOff>1143000</xdr:colOff>
      <xdr:row>6</xdr:row>
      <xdr:rowOff>104775</xdr:rowOff>
    </xdr:to>
    <xdr:pic>
      <xdr:nvPicPr>
        <xdr:cNvPr id="1" name="Picture 23" descr="LOGO ASSEJUS PNG"/>
        <xdr:cNvPicPr preferRelativeResize="1">
          <a:picLocks noChangeAspect="1"/>
        </xdr:cNvPicPr>
      </xdr:nvPicPr>
      <xdr:blipFill>
        <a:blip r:embed="rId1"/>
        <a:srcRect l="1078" t="11924" r="4266" b="13090"/>
        <a:stretch>
          <a:fillRect/>
        </a:stretch>
      </xdr:blipFill>
      <xdr:spPr>
        <a:xfrm>
          <a:off x="990600" y="104775"/>
          <a:ext cx="53721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PageLayoutView="0" workbookViewId="0" topLeftCell="A85">
      <selection activeCell="B98" sqref="B98"/>
    </sheetView>
  </sheetViews>
  <sheetFormatPr defaultColWidth="9.140625" defaultRowHeight="12.75"/>
  <cols>
    <col min="1" max="1" width="8.140625" style="35" bestFit="1" customWidth="1"/>
    <col min="2" max="2" width="70.140625" style="34" bestFit="1" customWidth="1"/>
    <col min="3" max="3" width="18.421875" style="32" bestFit="1" customWidth="1"/>
    <col min="4" max="4" width="24.421875" style="32" customWidth="1"/>
    <col min="5" max="5" width="0.2890625" style="32" customWidth="1"/>
    <col min="6" max="6" width="15.421875" style="32" hidden="1" customWidth="1"/>
    <col min="7" max="7" width="10.421875" style="32" hidden="1" customWidth="1"/>
    <col min="8" max="8" width="8.8515625" style="32" hidden="1" customWidth="1"/>
    <col min="9" max="9" width="7.57421875" style="32" hidden="1" customWidth="1"/>
    <col min="10" max="10" width="10.28125" style="32" hidden="1" customWidth="1"/>
    <col min="11" max="11" width="9.7109375" style="32" hidden="1" customWidth="1"/>
    <col min="12" max="12" width="11.57421875" style="32" hidden="1" customWidth="1"/>
    <col min="13" max="13" width="15.140625" style="32" hidden="1" customWidth="1"/>
    <col min="14" max="14" width="13.7109375" style="32" hidden="1" customWidth="1"/>
    <col min="15" max="15" width="15.57421875" style="32" hidden="1" customWidth="1"/>
    <col min="16" max="16" width="15.140625" style="32" hidden="1" customWidth="1"/>
    <col min="17" max="17" width="18.28125" style="32" hidden="1" customWidth="1"/>
    <col min="18" max="18" width="17.00390625" style="32" bestFit="1" customWidth="1"/>
    <col min="19" max="19" width="17.28125" style="32" bestFit="1" customWidth="1"/>
  </cols>
  <sheetData>
    <row r="1" spans="1:19" ht="18" customHeight="1">
      <c r="A1" s="122" t="s">
        <v>127</v>
      </c>
      <c r="B1" s="122"/>
      <c r="C1" s="122"/>
      <c r="D1" s="122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>
      <c r="A2" s="122"/>
      <c r="B2" s="122"/>
      <c r="C2" s="122"/>
      <c r="D2" s="12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8" customHeight="1">
      <c r="A3" s="122"/>
      <c r="B3" s="122"/>
      <c r="C3" s="122"/>
      <c r="D3" s="122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8" customHeight="1">
      <c r="A4" s="122"/>
      <c r="B4" s="122"/>
      <c r="C4" s="122"/>
      <c r="D4" s="122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8" customHeight="1">
      <c r="A5" s="122"/>
      <c r="B5" s="122"/>
      <c r="C5" s="122"/>
      <c r="D5" s="122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8" customHeight="1">
      <c r="A6" s="122"/>
      <c r="B6" s="122"/>
      <c r="C6" s="122"/>
      <c r="D6" s="122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ht="23.25" customHeight="1">
      <c r="A7" s="122"/>
      <c r="B7" s="122"/>
      <c r="C7" s="122"/>
      <c r="D7" s="122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8.75" customHeight="1" thickBo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126.75" thickBot="1">
      <c r="A9" s="3" t="s">
        <v>35</v>
      </c>
      <c r="B9" s="63" t="s">
        <v>0</v>
      </c>
      <c r="C9" s="60" t="s">
        <v>128</v>
      </c>
      <c r="D9" s="60" t="s">
        <v>129</v>
      </c>
      <c r="E9" s="60" t="s">
        <v>96</v>
      </c>
      <c r="F9" s="60" t="s">
        <v>97</v>
      </c>
      <c r="G9" s="60" t="s">
        <v>98</v>
      </c>
      <c r="H9" s="60" t="s">
        <v>99</v>
      </c>
      <c r="I9" s="60" t="s">
        <v>100</v>
      </c>
      <c r="J9" s="60" t="s">
        <v>101</v>
      </c>
      <c r="K9" s="60" t="s">
        <v>102</v>
      </c>
      <c r="L9" s="60" t="s">
        <v>103</v>
      </c>
      <c r="M9" s="60" t="s">
        <v>104</v>
      </c>
      <c r="N9" s="60" t="s">
        <v>105</v>
      </c>
      <c r="O9" s="60" t="s">
        <v>106</v>
      </c>
      <c r="P9" s="60" t="s">
        <v>107</v>
      </c>
      <c r="Q9" s="60" t="s">
        <v>108</v>
      </c>
      <c r="R9" s="60" t="s">
        <v>109</v>
      </c>
      <c r="S9" s="60" t="s">
        <v>110</v>
      </c>
    </row>
    <row r="10" spans="1:19" ht="12.75">
      <c r="A10" s="114">
        <v>4001</v>
      </c>
      <c r="B10" s="64" t="s">
        <v>36</v>
      </c>
      <c r="C10" s="95">
        <v>575791</v>
      </c>
      <c r="D10" s="95">
        <f>C10*12</f>
        <v>6909492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>
        <f>Q10-D10</f>
        <v>-6909492</v>
      </c>
      <c r="S10" s="65">
        <f>R10</f>
        <v>-6909492</v>
      </c>
    </row>
    <row r="11" spans="1:19" ht="12.75">
      <c r="A11" s="115">
        <v>4002</v>
      </c>
      <c r="B11" s="66" t="s">
        <v>61</v>
      </c>
      <c r="C11" s="96">
        <v>7706</v>
      </c>
      <c r="D11" s="95">
        <f>C11*12</f>
        <v>92472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>
        <f aca="true" t="shared" si="0" ref="Q11:Q20">SUM(E11:P11)</f>
        <v>0</v>
      </c>
      <c r="R11" s="65">
        <f aca="true" t="shared" si="1" ref="R11:R20">Q11-D11</f>
        <v>-92472</v>
      </c>
      <c r="S11" s="65">
        <f aca="true" t="shared" si="2" ref="S11:S20">R11</f>
        <v>-92472</v>
      </c>
    </row>
    <row r="12" spans="1:19" ht="12.75">
      <c r="A12" s="116">
        <v>4003</v>
      </c>
      <c r="B12" s="66" t="s">
        <v>60</v>
      </c>
      <c r="C12" s="96">
        <v>11500</v>
      </c>
      <c r="D12" s="95">
        <f aca="true" t="shared" si="3" ref="D12:D19">C12*12</f>
        <v>138000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>
        <f t="shared" si="0"/>
        <v>0</v>
      </c>
      <c r="R12" s="65">
        <f t="shared" si="1"/>
        <v>-138000</v>
      </c>
      <c r="S12" s="65">
        <f t="shared" si="2"/>
        <v>-138000</v>
      </c>
    </row>
    <row r="13" spans="1:19" ht="12.75">
      <c r="A13" s="116">
        <v>4150</v>
      </c>
      <c r="B13" s="66" t="s">
        <v>62</v>
      </c>
      <c r="C13" s="96">
        <v>6500</v>
      </c>
      <c r="D13" s="95">
        <f t="shared" si="3"/>
        <v>78000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>
        <f t="shared" si="0"/>
        <v>0</v>
      </c>
      <c r="R13" s="65">
        <f t="shared" si="1"/>
        <v>-78000</v>
      </c>
      <c r="S13" s="65">
        <f t="shared" si="2"/>
        <v>-78000</v>
      </c>
    </row>
    <row r="14" spans="1:19" ht="12.75">
      <c r="A14" s="116">
        <v>4200</v>
      </c>
      <c r="B14" s="66" t="s">
        <v>1</v>
      </c>
      <c r="C14" s="96">
        <v>7000</v>
      </c>
      <c r="D14" s="95">
        <f t="shared" si="3"/>
        <v>84000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>
        <f t="shared" si="0"/>
        <v>0</v>
      </c>
      <c r="R14" s="65">
        <f t="shared" si="1"/>
        <v>-84000</v>
      </c>
      <c r="S14" s="65">
        <f t="shared" si="2"/>
        <v>-84000</v>
      </c>
    </row>
    <row r="15" spans="1:19" ht="12.75">
      <c r="A15" s="116">
        <v>4300</v>
      </c>
      <c r="B15" s="66" t="s">
        <v>84</v>
      </c>
      <c r="C15" s="96">
        <v>6000</v>
      </c>
      <c r="D15" s="95">
        <f t="shared" si="3"/>
        <v>72000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>
        <f t="shared" si="0"/>
        <v>0</v>
      </c>
      <c r="R15" s="65">
        <f t="shared" si="1"/>
        <v>-72000</v>
      </c>
      <c r="S15" s="65">
        <f t="shared" si="2"/>
        <v>-72000</v>
      </c>
    </row>
    <row r="16" spans="1:19" ht="12.75">
      <c r="A16" s="116">
        <v>4350</v>
      </c>
      <c r="B16" s="66" t="s">
        <v>65</v>
      </c>
      <c r="C16" s="96">
        <v>3500</v>
      </c>
      <c r="D16" s="95">
        <f t="shared" si="3"/>
        <v>42000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 t="shared" si="0"/>
        <v>0</v>
      </c>
      <c r="R16" s="65">
        <f t="shared" si="1"/>
        <v>-42000</v>
      </c>
      <c r="S16" s="65">
        <f t="shared" si="2"/>
        <v>-42000</v>
      </c>
    </row>
    <row r="17" spans="1:19" ht="12.75">
      <c r="A17" s="116">
        <v>4400</v>
      </c>
      <c r="B17" s="66" t="s">
        <v>63</v>
      </c>
      <c r="C17" s="96">
        <v>3500</v>
      </c>
      <c r="D17" s="95">
        <f t="shared" si="3"/>
        <v>42000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 t="shared" si="0"/>
        <v>0</v>
      </c>
      <c r="R17" s="65">
        <f t="shared" si="1"/>
        <v>-42000</v>
      </c>
      <c r="S17" s="65">
        <f t="shared" si="2"/>
        <v>-42000</v>
      </c>
    </row>
    <row r="18" spans="1:19" ht="12.75">
      <c r="A18" s="115">
        <v>4450</v>
      </c>
      <c r="B18" s="68" t="s">
        <v>2</v>
      </c>
      <c r="C18" s="97">
        <v>72000</v>
      </c>
      <c r="D18" s="98">
        <f t="shared" si="3"/>
        <v>864000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65">
        <f t="shared" si="0"/>
        <v>0</v>
      </c>
      <c r="R18" s="65">
        <f t="shared" si="1"/>
        <v>-864000</v>
      </c>
      <c r="S18" s="65">
        <f t="shared" si="2"/>
        <v>-864000</v>
      </c>
    </row>
    <row r="19" spans="1:19" ht="12.75">
      <c r="A19" s="116">
        <v>4500</v>
      </c>
      <c r="B19" s="66" t="s">
        <v>3</v>
      </c>
      <c r="C19" s="96">
        <v>2000</v>
      </c>
      <c r="D19" s="96">
        <f t="shared" si="3"/>
        <v>24000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5">
        <f t="shared" si="0"/>
        <v>0</v>
      </c>
      <c r="R19" s="65">
        <f t="shared" si="1"/>
        <v>-24000</v>
      </c>
      <c r="S19" s="65">
        <f t="shared" si="2"/>
        <v>-24000</v>
      </c>
    </row>
    <row r="20" spans="1:19" ht="13.5" thickBot="1">
      <c r="A20" s="71"/>
      <c r="B20" s="72"/>
      <c r="C20" s="99"/>
      <c r="D20" s="99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0">
        <f t="shared" si="0"/>
        <v>0</v>
      </c>
      <c r="R20" s="70">
        <f t="shared" si="1"/>
        <v>0</v>
      </c>
      <c r="S20" s="70">
        <f t="shared" si="2"/>
        <v>0</v>
      </c>
    </row>
    <row r="21" spans="1:19" ht="13.5" thickBot="1">
      <c r="A21" s="74"/>
      <c r="B21" s="75" t="s">
        <v>4</v>
      </c>
      <c r="C21" s="100">
        <f>SUM(C10:C20)</f>
        <v>695497</v>
      </c>
      <c r="D21" s="100">
        <f>SUM(D10:D20)</f>
        <v>8345964</v>
      </c>
      <c r="E21" s="113"/>
      <c r="F21" s="113">
        <f aca="true" t="shared" si="4" ref="F21:P21">SUM(F10:F19)</f>
        <v>0</v>
      </c>
      <c r="G21" s="113">
        <f t="shared" si="4"/>
        <v>0</v>
      </c>
      <c r="H21" s="113">
        <f t="shared" si="4"/>
        <v>0</v>
      </c>
      <c r="I21" s="113">
        <f t="shared" si="4"/>
        <v>0</v>
      </c>
      <c r="J21" s="113">
        <f t="shared" si="4"/>
        <v>0</v>
      </c>
      <c r="K21" s="113">
        <f t="shared" si="4"/>
        <v>0</v>
      </c>
      <c r="L21" s="113">
        <f t="shared" si="4"/>
        <v>0</v>
      </c>
      <c r="M21" s="113">
        <f t="shared" si="4"/>
        <v>0</v>
      </c>
      <c r="N21" s="113">
        <f t="shared" si="4"/>
        <v>0</v>
      </c>
      <c r="O21" s="113">
        <f t="shared" si="4"/>
        <v>0</v>
      </c>
      <c r="P21" s="113">
        <f t="shared" si="4"/>
        <v>0</v>
      </c>
      <c r="Q21" s="94">
        <f>SUM(Q10:Q20)</f>
        <v>0</v>
      </c>
      <c r="R21" s="94">
        <f>SUM(R10:R20)</f>
        <v>-8345964</v>
      </c>
      <c r="S21" s="94">
        <f>SUM(S10:S20)</f>
        <v>-8345964</v>
      </c>
    </row>
    <row r="22" spans="1:19" ht="13.5" thickBot="1">
      <c r="A22" s="74"/>
      <c r="B22" s="75" t="s">
        <v>60</v>
      </c>
      <c r="C22" s="100">
        <f>C12</f>
        <v>11500</v>
      </c>
      <c r="D22" s="100">
        <f>C22*12</f>
        <v>138000</v>
      </c>
      <c r="E22" s="76"/>
      <c r="F22" s="76">
        <f aca="true" t="shared" si="5" ref="F22:P22">F12</f>
        <v>0</v>
      </c>
      <c r="G22" s="76">
        <f t="shared" si="5"/>
        <v>0</v>
      </c>
      <c r="H22" s="76">
        <f t="shared" si="5"/>
        <v>0</v>
      </c>
      <c r="I22" s="76">
        <f t="shared" si="5"/>
        <v>0</v>
      </c>
      <c r="J22" s="76">
        <f t="shared" si="5"/>
        <v>0</v>
      </c>
      <c r="K22" s="76">
        <f t="shared" si="5"/>
        <v>0</v>
      </c>
      <c r="L22" s="76">
        <f t="shared" si="5"/>
        <v>0</v>
      </c>
      <c r="M22" s="76">
        <f t="shared" si="5"/>
        <v>0</v>
      </c>
      <c r="N22" s="76">
        <f t="shared" si="5"/>
        <v>0</v>
      </c>
      <c r="O22" s="76">
        <f t="shared" si="5"/>
        <v>0</v>
      </c>
      <c r="P22" s="76">
        <f t="shared" si="5"/>
        <v>0</v>
      </c>
      <c r="Q22" s="94">
        <f>SUM(E22:P22)</f>
        <v>0</v>
      </c>
      <c r="R22" s="76">
        <f>D22</f>
        <v>138000</v>
      </c>
      <c r="S22" s="76">
        <f>R22-Q22</f>
        <v>138000</v>
      </c>
    </row>
    <row r="23" spans="1:19" ht="13.5" thickBot="1">
      <c r="A23" s="74"/>
      <c r="B23" s="75" t="s">
        <v>113</v>
      </c>
      <c r="C23" s="109">
        <v>10000</v>
      </c>
      <c r="D23" s="100">
        <f>C23*12</f>
        <v>120000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94">
        <f>SUM(E23:P23)</f>
        <v>0</v>
      </c>
      <c r="R23" s="76">
        <f>D23</f>
        <v>120000</v>
      </c>
      <c r="S23" s="76">
        <f>R23-Q23</f>
        <v>120000</v>
      </c>
    </row>
    <row r="24" spans="1:19" ht="16.5" thickBot="1">
      <c r="A24" s="55"/>
      <c r="B24" s="54" t="s">
        <v>88</v>
      </c>
      <c r="C24" s="20">
        <f>C21-C22-C23</f>
        <v>673997</v>
      </c>
      <c r="D24" s="20">
        <f>D21-D22-D23</f>
        <v>8087964</v>
      </c>
      <c r="E24" s="20"/>
      <c r="F24" s="20">
        <f aca="true" t="shared" si="6" ref="F24:P24">F21-F22-F23</f>
        <v>0</v>
      </c>
      <c r="G24" s="20">
        <f t="shared" si="6"/>
        <v>0</v>
      </c>
      <c r="H24" s="20">
        <f t="shared" si="6"/>
        <v>0</v>
      </c>
      <c r="I24" s="20">
        <f t="shared" si="6"/>
        <v>0</v>
      </c>
      <c r="J24" s="20">
        <f t="shared" si="6"/>
        <v>0</v>
      </c>
      <c r="K24" s="20">
        <f t="shared" si="6"/>
        <v>0</v>
      </c>
      <c r="L24" s="20">
        <f t="shared" si="6"/>
        <v>0</v>
      </c>
      <c r="M24" s="20">
        <f t="shared" si="6"/>
        <v>0</v>
      </c>
      <c r="N24" s="20">
        <f t="shared" si="6"/>
        <v>0</v>
      </c>
      <c r="O24" s="20">
        <f t="shared" si="6"/>
        <v>0</v>
      </c>
      <c r="P24" s="20">
        <f t="shared" si="6"/>
        <v>0</v>
      </c>
      <c r="Q24" s="20">
        <f>Q21-Q22</f>
        <v>0</v>
      </c>
      <c r="R24" s="20">
        <f>R21+R22+R23</f>
        <v>-8087964</v>
      </c>
      <c r="S24" s="20">
        <f>S21+S22+S23</f>
        <v>-8087964</v>
      </c>
    </row>
    <row r="25" spans="1:19" ht="13.5" thickBot="1">
      <c r="A25" s="53"/>
      <c r="B25" s="52"/>
      <c r="C25" s="19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ht="13.5" thickBot="1">
      <c r="A26" s="4" t="s">
        <v>35</v>
      </c>
      <c r="B26" s="4" t="s">
        <v>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3.5" thickBot="1">
      <c r="A27" s="5">
        <v>3000</v>
      </c>
      <c r="B27" s="77" t="s">
        <v>27</v>
      </c>
      <c r="C27" s="78">
        <f aca="true" t="shared" si="7" ref="C27:S27">C28+C37</f>
        <v>163799.999966</v>
      </c>
      <c r="D27" s="6">
        <f>D28+D37</f>
        <v>1965599.999592</v>
      </c>
      <c r="E27" s="6"/>
      <c r="F27" s="6">
        <f t="shared" si="7"/>
        <v>0</v>
      </c>
      <c r="G27" s="6">
        <f t="shared" si="7"/>
        <v>0</v>
      </c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7"/>
        <v>0</v>
      </c>
      <c r="L27" s="6">
        <f t="shared" si="7"/>
        <v>0</v>
      </c>
      <c r="M27" s="6">
        <f t="shared" si="7"/>
        <v>0</v>
      </c>
      <c r="N27" s="6">
        <f t="shared" si="7"/>
        <v>0</v>
      </c>
      <c r="O27" s="6">
        <f t="shared" si="7"/>
        <v>0</v>
      </c>
      <c r="P27" s="6">
        <f t="shared" si="7"/>
        <v>0</v>
      </c>
      <c r="Q27" s="6">
        <f t="shared" si="7"/>
        <v>0</v>
      </c>
      <c r="R27" s="6">
        <f t="shared" si="7"/>
        <v>-1965599.999592</v>
      </c>
      <c r="S27" s="6">
        <f t="shared" si="7"/>
        <v>-1965599.999592</v>
      </c>
    </row>
    <row r="28" spans="1:19" ht="13.5" thickBot="1">
      <c r="A28" s="117">
        <v>3010</v>
      </c>
      <c r="B28" s="50" t="s">
        <v>6</v>
      </c>
      <c r="C28" s="101">
        <f>SUM(C29:C36)</f>
        <v>128499.999966</v>
      </c>
      <c r="D28" s="101">
        <f>SUM(D29:D36)</f>
        <v>1541999.999592</v>
      </c>
      <c r="E28" s="2"/>
      <c r="F28" s="2">
        <f aca="true" t="shared" si="8" ref="F28:S28">SUM(F29:F36)</f>
        <v>0</v>
      </c>
      <c r="G28" s="2">
        <f t="shared" si="8"/>
        <v>0</v>
      </c>
      <c r="H28" s="2">
        <f t="shared" si="8"/>
        <v>0</v>
      </c>
      <c r="I28" s="2">
        <f t="shared" si="8"/>
        <v>0</v>
      </c>
      <c r="J28" s="2">
        <f t="shared" si="8"/>
        <v>0</v>
      </c>
      <c r="K28" s="2">
        <f t="shared" si="8"/>
        <v>0</v>
      </c>
      <c r="L28" s="2">
        <f t="shared" si="8"/>
        <v>0</v>
      </c>
      <c r="M28" s="2">
        <f t="shared" si="8"/>
        <v>0</v>
      </c>
      <c r="N28" s="2">
        <f t="shared" si="8"/>
        <v>0</v>
      </c>
      <c r="O28" s="2">
        <f t="shared" si="8"/>
        <v>0</v>
      </c>
      <c r="P28" s="2">
        <f t="shared" si="8"/>
        <v>0</v>
      </c>
      <c r="Q28" s="2">
        <f t="shared" si="8"/>
        <v>0</v>
      </c>
      <c r="R28" s="2">
        <f t="shared" si="8"/>
        <v>-1541999.999592</v>
      </c>
      <c r="S28" s="2">
        <f t="shared" si="8"/>
        <v>-1541999.999592</v>
      </c>
    </row>
    <row r="29" spans="1:19" ht="12.75">
      <c r="A29" s="114">
        <v>3011</v>
      </c>
      <c r="B29" s="79" t="s">
        <v>75</v>
      </c>
      <c r="C29" s="95">
        <v>53000</v>
      </c>
      <c r="D29" s="95">
        <f aca="true" t="shared" si="9" ref="D29:D64">C29*12</f>
        <v>636000</v>
      </c>
      <c r="E29" s="65"/>
      <c r="F29" s="65"/>
      <c r="G29" s="103"/>
      <c r="H29" s="65"/>
      <c r="I29" s="65"/>
      <c r="J29" s="65"/>
      <c r="K29" s="65"/>
      <c r="L29" s="65"/>
      <c r="M29" s="65"/>
      <c r="N29" s="65"/>
      <c r="O29" s="65"/>
      <c r="P29" s="65"/>
      <c r="Q29" s="65">
        <f>SUM(E29:P29)</f>
        <v>0</v>
      </c>
      <c r="R29" s="65">
        <f>Q29-D29</f>
        <v>-636000</v>
      </c>
      <c r="S29" s="65">
        <f>R29</f>
        <v>-636000</v>
      </c>
    </row>
    <row r="30" spans="1:19" ht="12.75">
      <c r="A30" s="116">
        <v>3012</v>
      </c>
      <c r="B30" s="66" t="s">
        <v>7</v>
      </c>
      <c r="C30" s="96">
        <v>6000</v>
      </c>
      <c r="D30" s="95">
        <f t="shared" si="9"/>
        <v>72000</v>
      </c>
      <c r="E30" s="65"/>
      <c r="F30" s="65"/>
      <c r="G30" s="103"/>
      <c r="H30" s="65"/>
      <c r="I30" s="65"/>
      <c r="J30" s="65"/>
      <c r="K30" s="65"/>
      <c r="L30" s="65"/>
      <c r="M30" s="65"/>
      <c r="N30" s="65"/>
      <c r="O30" s="65"/>
      <c r="P30" s="65"/>
      <c r="Q30" s="65">
        <f aca="true" t="shared" si="10" ref="Q30:Q36">SUM(E30:P30)</f>
        <v>0</v>
      </c>
      <c r="R30" s="65">
        <f aca="true" t="shared" si="11" ref="R30:R36">Q30-D30</f>
        <v>-72000</v>
      </c>
      <c r="S30" s="65">
        <f aca="true" t="shared" si="12" ref="S30:S36">R30</f>
        <v>-72000</v>
      </c>
    </row>
    <row r="31" spans="1:19" ht="12.75">
      <c r="A31" s="116">
        <v>3013</v>
      </c>
      <c r="B31" s="66" t="s">
        <v>95</v>
      </c>
      <c r="C31" s="96">
        <v>3700</v>
      </c>
      <c r="D31" s="95">
        <f t="shared" si="9"/>
        <v>44400</v>
      </c>
      <c r="E31" s="65"/>
      <c r="F31" s="65"/>
      <c r="G31" s="103"/>
      <c r="H31" s="65"/>
      <c r="I31" s="65"/>
      <c r="J31" s="65"/>
      <c r="K31" s="65"/>
      <c r="L31" s="65"/>
      <c r="M31" s="65"/>
      <c r="N31" s="65"/>
      <c r="O31" s="65"/>
      <c r="P31" s="65"/>
      <c r="Q31" s="65">
        <f t="shared" si="10"/>
        <v>0</v>
      </c>
      <c r="R31" s="65">
        <f t="shared" si="11"/>
        <v>-44400</v>
      </c>
      <c r="S31" s="65">
        <f t="shared" si="12"/>
        <v>-44400</v>
      </c>
    </row>
    <row r="32" spans="1:19" ht="12.75">
      <c r="A32" s="116">
        <v>3014</v>
      </c>
      <c r="B32" s="66" t="s">
        <v>85</v>
      </c>
      <c r="C32" s="96">
        <v>14000</v>
      </c>
      <c r="D32" s="95">
        <f t="shared" si="9"/>
        <v>168000</v>
      </c>
      <c r="E32" s="65"/>
      <c r="F32" s="65"/>
      <c r="G32" s="103"/>
      <c r="H32" s="65"/>
      <c r="I32" s="65"/>
      <c r="J32" s="65"/>
      <c r="K32" s="65"/>
      <c r="L32" s="65"/>
      <c r="M32" s="65"/>
      <c r="N32" s="65"/>
      <c r="O32" s="65"/>
      <c r="P32" s="65"/>
      <c r="Q32" s="65">
        <f t="shared" si="10"/>
        <v>0</v>
      </c>
      <c r="R32" s="65">
        <f t="shared" si="11"/>
        <v>-168000</v>
      </c>
      <c r="S32" s="65">
        <f t="shared" si="12"/>
        <v>-168000</v>
      </c>
    </row>
    <row r="33" spans="1:19" ht="14.25">
      <c r="A33" s="116">
        <v>3015</v>
      </c>
      <c r="B33" s="66" t="s">
        <v>86</v>
      </c>
      <c r="C33" s="96">
        <v>7200</v>
      </c>
      <c r="D33" s="95">
        <f t="shared" si="9"/>
        <v>86400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65">
        <f t="shared" si="10"/>
        <v>0</v>
      </c>
      <c r="R33" s="65">
        <f t="shared" si="11"/>
        <v>-86400</v>
      </c>
      <c r="S33" s="65">
        <f t="shared" si="12"/>
        <v>-86400</v>
      </c>
    </row>
    <row r="34" spans="1:19" ht="12.75">
      <c r="A34" s="116">
        <v>3016</v>
      </c>
      <c r="B34" s="66" t="s">
        <v>8</v>
      </c>
      <c r="C34" s="96">
        <v>12166.666666</v>
      </c>
      <c r="D34" s="95">
        <f>C34*12</f>
        <v>145999.999992</v>
      </c>
      <c r="E34" s="65"/>
      <c r="F34" s="65"/>
      <c r="G34" s="104"/>
      <c r="H34" s="65"/>
      <c r="I34" s="65"/>
      <c r="J34" s="65"/>
      <c r="K34" s="65"/>
      <c r="L34" s="65"/>
      <c r="M34" s="65"/>
      <c r="N34" s="65"/>
      <c r="O34" s="65"/>
      <c r="P34" s="65"/>
      <c r="Q34" s="65">
        <f t="shared" si="10"/>
        <v>0</v>
      </c>
      <c r="R34" s="65">
        <f t="shared" si="11"/>
        <v>-145999.999992</v>
      </c>
      <c r="S34" s="65">
        <f t="shared" si="12"/>
        <v>-145999.999992</v>
      </c>
    </row>
    <row r="35" spans="1:19" ht="12.75">
      <c r="A35" s="116">
        <v>3017</v>
      </c>
      <c r="B35" s="66" t="s">
        <v>87</v>
      </c>
      <c r="C35" s="96">
        <v>30000</v>
      </c>
      <c r="D35" s="95">
        <f t="shared" si="9"/>
        <v>360000</v>
      </c>
      <c r="E35" s="65"/>
      <c r="F35" s="65"/>
      <c r="G35" s="103"/>
      <c r="H35" s="65"/>
      <c r="I35" s="65"/>
      <c r="J35" s="65"/>
      <c r="K35" s="65"/>
      <c r="L35" s="65"/>
      <c r="M35" s="65"/>
      <c r="N35" s="65"/>
      <c r="O35" s="65"/>
      <c r="P35" s="65"/>
      <c r="Q35" s="65">
        <f t="shared" si="10"/>
        <v>0</v>
      </c>
      <c r="R35" s="65">
        <f t="shared" si="11"/>
        <v>-360000</v>
      </c>
      <c r="S35" s="65">
        <f t="shared" si="12"/>
        <v>-360000</v>
      </c>
    </row>
    <row r="36" spans="1:19" ht="13.5" thickBot="1">
      <c r="A36" s="115">
        <v>3018</v>
      </c>
      <c r="B36" s="68" t="s">
        <v>78</v>
      </c>
      <c r="C36" s="97">
        <v>2433.3333</v>
      </c>
      <c r="D36" s="95">
        <f t="shared" si="9"/>
        <v>29199.999599999996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>
        <f t="shared" si="10"/>
        <v>0</v>
      </c>
      <c r="R36" s="65">
        <f t="shared" si="11"/>
        <v>-29199.999599999996</v>
      </c>
      <c r="S36" s="65">
        <f t="shared" si="12"/>
        <v>-29199.999599999996</v>
      </c>
    </row>
    <row r="37" spans="1:19" ht="13.5" thickBot="1">
      <c r="A37" s="111">
        <v>3050</v>
      </c>
      <c r="B37" s="50" t="s">
        <v>9</v>
      </c>
      <c r="C37" s="101">
        <f aca="true" t="shared" si="13" ref="C37:S37">SUM(C38:C40)</f>
        <v>35300</v>
      </c>
      <c r="D37" s="101">
        <f>SUM(D38:D40)</f>
        <v>423600</v>
      </c>
      <c r="E37" s="2"/>
      <c r="F37" s="2">
        <f t="shared" si="13"/>
        <v>0</v>
      </c>
      <c r="G37" s="2">
        <f t="shared" si="13"/>
        <v>0</v>
      </c>
      <c r="H37" s="2">
        <f t="shared" si="13"/>
        <v>0</v>
      </c>
      <c r="I37" s="2">
        <f t="shared" si="13"/>
        <v>0</v>
      </c>
      <c r="J37" s="2">
        <f t="shared" si="13"/>
        <v>0</v>
      </c>
      <c r="K37" s="2">
        <f t="shared" si="13"/>
        <v>0</v>
      </c>
      <c r="L37" s="2">
        <f t="shared" si="13"/>
        <v>0</v>
      </c>
      <c r="M37" s="2">
        <f t="shared" si="13"/>
        <v>0</v>
      </c>
      <c r="N37" s="2">
        <f t="shared" si="13"/>
        <v>0</v>
      </c>
      <c r="O37" s="2">
        <f t="shared" si="13"/>
        <v>0</v>
      </c>
      <c r="P37" s="2">
        <f t="shared" si="13"/>
        <v>0</v>
      </c>
      <c r="Q37" s="2">
        <f t="shared" si="13"/>
        <v>0</v>
      </c>
      <c r="R37" s="2">
        <f t="shared" si="13"/>
        <v>-423600</v>
      </c>
      <c r="S37" s="2">
        <f t="shared" si="13"/>
        <v>-423600</v>
      </c>
    </row>
    <row r="38" spans="1:19" ht="12.75">
      <c r="A38" s="118">
        <v>3051</v>
      </c>
      <c r="B38" s="81" t="s">
        <v>76</v>
      </c>
      <c r="C38" s="107">
        <v>28000</v>
      </c>
      <c r="D38" s="107">
        <f t="shared" si="9"/>
        <v>336000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>
        <f>SUM(E38:P38)</f>
        <v>0</v>
      </c>
      <c r="R38" s="108">
        <f>Q38-D38</f>
        <v>-336000</v>
      </c>
      <c r="S38" s="108">
        <f>R38</f>
        <v>-336000</v>
      </c>
    </row>
    <row r="39" spans="1:19" ht="12.75">
      <c r="A39" s="116">
        <v>3052</v>
      </c>
      <c r="B39" s="66" t="s">
        <v>10</v>
      </c>
      <c r="C39" s="96">
        <v>6500</v>
      </c>
      <c r="D39" s="95">
        <f t="shared" si="9"/>
        <v>78000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>
        <f>SUM(E39:P39)</f>
        <v>0</v>
      </c>
      <c r="R39" s="65">
        <f>Q39-D39</f>
        <v>-78000</v>
      </c>
      <c r="S39" s="65">
        <f>R39</f>
        <v>-78000</v>
      </c>
    </row>
    <row r="40" spans="1:19" ht="12.75">
      <c r="A40" s="116">
        <v>3053</v>
      </c>
      <c r="B40" s="66" t="s">
        <v>11</v>
      </c>
      <c r="C40" s="96">
        <v>800</v>
      </c>
      <c r="D40" s="95">
        <f t="shared" si="9"/>
        <v>9600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>
        <f>SUM(E40:P40)</f>
        <v>0</v>
      </c>
      <c r="R40" s="65">
        <f>Q40-D40</f>
        <v>-9600</v>
      </c>
      <c r="S40" s="65">
        <f>R40</f>
        <v>-9600</v>
      </c>
    </row>
    <row r="41" spans="1:19" ht="13.5" thickBot="1">
      <c r="A41" s="105">
        <v>3100</v>
      </c>
      <c r="B41" s="106" t="s">
        <v>12</v>
      </c>
      <c r="C41" s="78">
        <f>SUM(C42:C60)</f>
        <v>123349.99996</v>
      </c>
      <c r="D41" s="78">
        <f>SUM(D42:D60)</f>
        <v>1480199.9995199998</v>
      </c>
      <c r="E41" s="78"/>
      <c r="F41" s="78">
        <f aca="true" t="shared" si="14" ref="F41:Q41">SUM(F42:F59)</f>
        <v>0</v>
      </c>
      <c r="G41" s="78">
        <f t="shared" si="14"/>
        <v>0</v>
      </c>
      <c r="H41" s="78">
        <f t="shared" si="14"/>
        <v>0</v>
      </c>
      <c r="I41" s="78">
        <f t="shared" si="14"/>
        <v>0</v>
      </c>
      <c r="J41" s="78">
        <f t="shared" si="14"/>
        <v>0</v>
      </c>
      <c r="K41" s="78">
        <f t="shared" si="14"/>
        <v>0</v>
      </c>
      <c r="L41" s="78">
        <f t="shared" si="14"/>
        <v>0</v>
      </c>
      <c r="M41" s="78">
        <f t="shared" si="14"/>
        <v>0</v>
      </c>
      <c r="N41" s="78">
        <f t="shared" si="14"/>
        <v>0</v>
      </c>
      <c r="O41" s="78">
        <f t="shared" si="14"/>
        <v>0</v>
      </c>
      <c r="P41" s="78">
        <f t="shared" si="14"/>
        <v>0</v>
      </c>
      <c r="Q41" s="78">
        <f t="shared" si="14"/>
        <v>0</v>
      </c>
      <c r="R41" s="78">
        <f>SUM(R42:R60)</f>
        <v>-1480199.9995199998</v>
      </c>
      <c r="S41" s="78">
        <f>SUM(S42:S60)</f>
        <v>-1480199.9995199998</v>
      </c>
    </row>
    <row r="42" spans="1:19" ht="12.75">
      <c r="A42" s="119">
        <v>3101</v>
      </c>
      <c r="B42" s="81" t="s">
        <v>40</v>
      </c>
      <c r="C42" s="95">
        <v>2000</v>
      </c>
      <c r="D42" s="95">
        <f t="shared" si="9"/>
        <v>24000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>
        <f aca="true" t="shared" si="15" ref="Q42:Q60">SUM(E42:P42)</f>
        <v>0</v>
      </c>
      <c r="R42" s="65">
        <f aca="true" t="shared" si="16" ref="R42:R60">Q42-D42</f>
        <v>-24000</v>
      </c>
      <c r="S42" s="65">
        <f aca="true" t="shared" si="17" ref="S42:S60">R42</f>
        <v>-24000</v>
      </c>
    </row>
    <row r="43" spans="1:19" ht="12.75">
      <c r="A43" s="116">
        <v>3102</v>
      </c>
      <c r="B43" s="66" t="s">
        <v>48</v>
      </c>
      <c r="C43" s="95">
        <v>2200</v>
      </c>
      <c r="D43" s="95">
        <f t="shared" si="9"/>
        <v>26400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>
        <f t="shared" si="15"/>
        <v>0</v>
      </c>
      <c r="R43" s="65">
        <f t="shared" si="16"/>
        <v>-26400</v>
      </c>
      <c r="S43" s="65">
        <f t="shared" si="17"/>
        <v>-26400</v>
      </c>
    </row>
    <row r="44" spans="1:19" ht="12.75">
      <c r="A44" s="116">
        <v>3103</v>
      </c>
      <c r="B44" s="66" t="s">
        <v>37</v>
      </c>
      <c r="C44" s="95">
        <v>2100</v>
      </c>
      <c r="D44" s="95">
        <f t="shared" si="9"/>
        <v>25200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>
        <f t="shared" si="15"/>
        <v>0</v>
      </c>
      <c r="R44" s="65">
        <f t="shared" si="16"/>
        <v>-25200</v>
      </c>
      <c r="S44" s="65">
        <f t="shared" si="17"/>
        <v>-25200</v>
      </c>
    </row>
    <row r="45" spans="1:19" ht="12.75">
      <c r="A45" s="116">
        <v>3104</v>
      </c>
      <c r="B45" s="66" t="s">
        <v>49</v>
      </c>
      <c r="C45" s="95">
        <v>3400</v>
      </c>
      <c r="D45" s="95">
        <f t="shared" si="9"/>
        <v>40800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>
        <f t="shared" si="15"/>
        <v>0</v>
      </c>
      <c r="R45" s="65">
        <f t="shared" si="16"/>
        <v>-40800</v>
      </c>
      <c r="S45" s="65">
        <f t="shared" si="17"/>
        <v>-40800</v>
      </c>
    </row>
    <row r="46" spans="1:20" ht="12.75">
      <c r="A46" s="116">
        <v>3105</v>
      </c>
      <c r="B46" s="66" t="s">
        <v>89</v>
      </c>
      <c r="C46" s="95">
        <v>14650</v>
      </c>
      <c r="D46" s="95">
        <f t="shared" si="9"/>
        <v>175800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>
        <f t="shared" si="15"/>
        <v>0</v>
      </c>
      <c r="R46" s="65">
        <f t="shared" si="16"/>
        <v>-175800</v>
      </c>
      <c r="S46" s="65">
        <f t="shared" si="17"/>
        <v>-175800</v>
      </c>
      <c r="T46" s="121"/>
    </row>
    <row r="47" spans="1:20" ht="12.75">
      <c r="A47" s="116">
        <v>3106</v>
      </c>
      <c r="B47" s="66" t="s">
        <v>38</v>
      </c>
      <c r="C47" s="95">
        <v>4950</v>
      </c>
      <c r="D47" s="95">
        <f t="shared" si="9"/>
        <v>59400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>
        <f t="shared" si="15"/>
        <v>0</v>
      </c>
      <c r="R47" s="65">
        <f t="shared" si="16"/>
        <v>-59400</v>
      </c>
      <c r="S47" s="65">
        <f t="shared" si="17"/>
        <v>-59400</v>
      </c>
      <c r="T47" s="121"/>
    </row>
    <row r="48" spans="1:19" ht="12.75">
      <c r="A48" s="116">
        <v>3107</v>
      </c>
      <c r="B48" s="66" t="s">
        <v>90</v>
      </c>
      <c r="C48" s="95">
        <v>2500</v>
      </c>
      <c r="D48" s="95">
        <f t="shared" si="9"/>
        <v>30000</v>
      </c>
      <c r="E48" s="92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>
        <f t="shared" si="15"/>
        <v>0</v>
      </c>
      <c r="R48" s="65">
        <f t="shared" si="16"/>
        <v>-30000</v>
      </c>
      <c r="S48" s="65">
        <f t="shared" si="17"/>
        <v>-30000</v>
      </c>
    </row>
    <row r="49" spans="1:19" ht="12.75">
      <c r="A49" s="116">
        <v>3108</v>
      </c>
      <c r="B49" s="66" t="s">
        <v>64</v>
      </c>
      <c r="C49" s="95">
        <v>1000</v>
      </c>
      <c r="D49" s="95">
        <f t="shared" si="9"/>
        <v>12000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>
        <f t="shared" si="15"/>
        <v>0</v>
      </c>
      <c r="R49" s="65">
        <f t="shared" si="16"/>
        <v>-12000</v>
      </c>
      <c r="S49" s="65">
        <f t="shared" si="17"/>
        <v>-12000</v>
      </c>
    </row>
    <row r="50" spans="1:19" ht="12.75">
      <c r="A50" s="116">
        <v>3109</v>
      </c>
      <c r="B50" s="66" t="s">
        <v>91</v>
      </c>
      <c r="C50" s="95">
        <v>1166.66666</v>
      </c>
      <c r="D50" s="95">
        <f t="shared" si="9"/>
        <v>13999.999920000002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>
        <f t="shared" si="15"/>
        <v>0</v>
      </c>
      <c r="R50" s="65">
        <f t="shared" si="16"/>
        <v>-13999.999920000002</v>
      </c>
      <c r="S50" s="65">
        <f t="shared" si="17"/>
        <v>-13999.999920000002</v>
      </c>
    </row>
    <row r="51" spans="1:19" ht="12.75">
      <c r="A51" s="116">
        <v>3110</v>
      </c>
      <c r="B51" s="66" t="s">
        <v>13</v>
      </c>
      <c r="C51" s="95">
        <v>300</v>
      </c>
      <c r="D51" s="95">
        <f t="shared" si="9"/>
        <v>3600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>
        <f t="shared" si="15"/>
        <v>0</v>
      </c>
      <c r="R51" s="65">
        <f t="shared" si="16"/>
        <v>-3600</v>
      </c>
      <c r="S51" s="65">
        <f t="shared" si="17"/>
        <v>-3600</v>
      </c>
    </row>
    <row r="52" spans="1:19" ht="12.75">
      <c r="A52" s="116">
        <v>3111</v>
      </c>
      <c r="B52" s="66" t="s">
        <v>28</v>
      </c>
      <c r="C52" s="95">
        <v>1700</v>
      </c>
      <c r="D52" s="95">
        <f t="shared" si="9"/>
        <v>20400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>
        <f t="shared" si="15"/>
        <v>0</v>
      </c>
      <c r="R52" s="65">
        <f t="shared" si="16"/>
        <v>-20400</v>
      </c>
      <c r="S52" s="65">
        <f t="shared" si="17"/>
        <v>-20400</v>
      </c>
    </row>
    <row r="53" spans="1:19" ht="12.75">
      <c r="A53" s="116">
        <v>3112</v>
      </c>
      <c r="B53" s="66" t="s">
        <v>58</v>
      </c>
      <c r="C53" s="95">
        <v>450</v>
      </c>
      <c r="D53" s="95">
        <f t="shared" si="9"/>
        <v>5400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>
        <f t="shared" si="15"/>
        <v>0</v>
      </c>
      <c r="R53" s="65">
        <f t="shared" si="16"/>
        <v>-5400</v>
      </c>
      <c r="S53" s="65">
        <f t="shared" si="17"/>
        <v>-5400</v>
      </c>
    </row>
    <row r="54" spans="1:20" ht="12.75">
      <c r="A54" s="116">
        <v>3113</v>
      </c>
      <c r="B54" s="66" t="s">
        <v>42</v>
      </c>
      <c r="C54" s="95">
        <v>8000</v>
      </c>
      <c r="D54" s="95">
        <f t="shared" si="9"/>
        <v>96000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>
        <f t="shared" si="15"/>
        <v>0</v>
      </c>
      <c r="R54" s="65">
        <f t="shared" si="16"/>
        <v>-96000</v>
      </c>
      <c r="S54" s="65">
        <f t="shared" si="17"/>
        <v>-96000</v>
      </c>
      <c r="T54" s="121"/>
    </row>
    <row r="55" spans="1:20" ht="12.75">
      <c r="A55" s="116">
        <v>3114</v>
      </c>
      <c r="B55" s="66" t="s">
        <v>41</v>
      </c>
      <c r="C55" s="95">
        <v>65000</v>
      </c>
      <c r="D55" s="95">
        <f t="shared" si="9"/>
        <v>780000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>
        <f t="shared" si="15"/>
        <v>0</v>
      </c>
      <c r="R55" s="65">
        <f t="shared" si="16"/>
        <v>-780000</v>
      </c>
      <c r="S55" s="65">
        <f t="shared" si="17"/>
        <v>-780000</v>
      </c>
      <c r="T55" s="121"/>
    </row>
    <row r="56" spans="1:20" ht="12.75">
      <c r="A56" s="116">
        <v>3115</v>
      </c>
      <c r="B56" s="66" t="s">
        <v>14</v>
      </c>
      <c r="C56" s="95">
        <v>300</v>
      </c>
      <c r="D56" s="95">
        <f t="shared" si="9"/>
        <v>3600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>
        <f t="shared" si="15"/>
        <v>0</v>
      </c>
      <c r="R56" s="65">
        <f t="shared" si="16"/>
        <v>-3600</v>
      </c>
      <c r="S56" s="65">
        <f t="shared" si="17"/>
        <v>-3600</v>
      </c>
      <c r="T56" s="121"/>
    </row>
    <row r="57" spans="1:20" ht="12.75">
      <c r="A57" s="116">
        <v>3116</v>
      </c>
      <c r="B57" s="66" t="s">
        <v>15</v>
      </c>
      <c r="C57" s="95">
        <v>8900</v>
      </c>
      <c r="D57" s="95">
        <f t="shared" si="9"/>
        <v>106800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>
        <f t="shared" si="15"/>
        <v>0</v>
      </c>
      <c r="R57" s="65">
        <f t="shared" si="16"/>
        <v>-106800</v>
      </c>
      <c r="S57" s="65">
        <f t="shared" si="17"/>
        <v>-106800</v>
      </c>
      <c r="T57" s="121"/>
    </row>
    <row r="58" spans="1:19" ht="12.75">
      <c r="A58" s="116">
        <v>3117</v>
      </c>
      <c r="B58" s="66" t="s">
        <v>83</v>
      </c>
      <c r="C58" s="95">
        <v>700</v>
      </c>
      <c r="D58" s="95">
        <f t="shared" si="9"/>
        <v>8400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>
        <f t="shared" si="15"/>
        <v>0</v>
      </c>
      <c r="R58" s="65">
        <f t="shared" si="16"/>
        <v>-8400</v>
      </c>
      <c r="S58" s="65">
        <f t="shared" si="17"/>
        <v>-8400</v>
      </c>
    </row>
    <row r="59" spans="1:19" ht="12.75">
      <c r="A59" s="116">
        <v>3118</v>
      </c>
      <c r="B59" s="66" t="s">
        <v>55</v>
      </c>
      <c r="C59" s="95">
        <v>3200</v>
      </c>
      <c r="D59" s="95">
        <f t="shared" si="9"/>
        <v>38400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>
        <f t="shared" si="15"/>
        <v>0</v>
      </c>
      <c r="R59" s="65">
        <f t="shared" si="16"/>
        <v>-38400</v>
      </c>
      <c r="S59" s="65">
        <f t="shared" si="17"/>
        <v>-38400</v>
      </c>
    </row>
    <row r="60" spans="1:19" ht="13.5" thickBot="1">
      <c r="A60" s="116">
        <v>3119</v>
      </c>
      <c r="B60" s="66" t="s">
        <v>114</v>
      </c>
      <c r="C60" s="95">
        <v>833.3333</v>
      </c>
      <c r="D60" s="95">
        <f>C60*12</f>
        <v>9999.9996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>
        <f t="shared" si="15"/>
        <v>0</v>
      </c>
      <c r="R60" s="65">
        <f t="shared" si="16"/>
        <v>-9999.9996</v>
      </c>
      <c r="S60" s="65">
        <f t="shared" si="17"/>
        <v>-9999.9996</v>
      </c>
    </row>
    <row r="61" spans="1:19" ht="13.5" thickBot="1">
      <c r="A61" s="7">
        <v>3200</v>
      </c>
      <c r="B61" s="80" t="s">
        <v>31</v>
      </c>
      <c r="C61" s="8">
        <f aca="true" t="shared" si="18" ref="C61:S61">SUM(C62:C64)</f>
        <v>3000</v>
      </c>
      <c r="D61" s="8">
        <f t="shared" si="18"/>
        <v>36000</v>
      </c>
      <c r="E61" s="8"/>
      <c r="F61" s="8">
        <f t="shared" si="18"/>
        <v>0</v>
      </c>
      <c r="G61" s="8">
        <f t="shared" si="18"/>
        <v>0</v>
      </c>
      <c r="H61" s="8">
        <f t="shared" si="18"/>
        <v>0</v>
      </c>
      <c r="I61" s="8">
        <f t="shared" si="18"/>
        <v>0</v>
      </c>
      <c r="J61" s="8">
        <f t="shared" si="18"/>
        <v>0</v>
      </c>
      <c r="K61" s="8">
        <f t="shared" si="18"/>
        <v>0</v>
      </c>
      <c r="L61" s="8">
        <f t="shared" si="18"/>
        <v>0</v>
      </c>
      <c r="M61" s="8">
        <f t="shared" si="18"/>
        <v>0</v>
      </c>
      <c r="N61" s="8">
        <f t="shared" si="18"/>
        <v>0</v>
      </c>
      <c r="O61" s="8">
        <f t="shared" si="18"/>
        <v>0</v>
      </c>
      <c r="P61" s="8">
        <f t="shared" si="18"/>
        <v>0</v>
      </c>
      <c r="Q61" s="8">
        <f t="shared" si="18"/>
        <v>0</v>
      </c>
      <c r="R61" s="8">
        <f t="shared" si="18"/>
        <v>-36000</v>
      </c>
      <c r="S61" s="8">
        <f t="shared" si="18"/>
        <v>-36000</v>
      </c>
    </row>
    <row r="62" spans="1:19" ht="12.75">
      <c r="A62" s="119">
        <v>3201</v>
      </c>
      <c r="B62" s="81" t="s">
        <v>81</v>
      </c>
      <c r="C62" s="95">
        <v>1000</v>
      </c>
      <c r="D62" s="95">
        <f t="shared" si="9"/>
        <v>12000</v>
      </c>
      <c r="E62" s="65"/>
      <c r="F62" s="65">
        <v>0</v>
      </c>
      <c r="G62" s="65">
        <v>0</v>
      </c>
      <c r="H62" s="65"/>
      <c r="I62" s="65"/>
      <c r="J62" s="65"/>
      <c r="K62" s="65"/>
      <c r="L62" s="65"/>
      <c r="M62" s="65"/>
      <c r="N62" s="65"/>
      <c r="O62" s="65"/>
      <c r="P62" s="65"/>
      <c r="Q62" s="65">
        <f>SUM(E62:P62)</f>
        <v>0</v>
      </c>
      <c r="R62" s="65">
        <f>Q62-D62</f>
        <v>-12000</v>
      </c>
      <c r="S62" s="65">
        <f>R62</f>
        <v>-12000</v>
      </c>
    </row>
    <row r="63" spans="1:19" ht="12.75">
      <c r="A63" s="116">
        <v>3202</v>
      </c>
      <c r="B63" s="66" t="s">
        <v>94</v>
      </c>
      <c r="C63" s="96">
        <v>1000</v>
      </c>
      <c r="D63" s="96">
        <f t="shared" si="9"/>
        <v>12000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>
        <f>SUM(E63:P63)</f>
        <v>0</v>
      </c>
      <c r="R63" s="67">
        <f>Q63-D63</f>
        <v>-12000</v>
      </c>
      <c r="S63" s="67">
        <f>R63</f>
        <v>-12000</v>
      </c>
    </row>
    <row r="64" spans="1:19" ht="13.5" thickBot="1">
      <c r="A64" s="115">
        <v>3203</v>
      </c>
      <c r="B64" s="68" t="s">
        <v>53</v>
      </c>
      <c r="C64" s="97">
        <v>1000</v>
      </c>
      <c r="D64" s="97">
        <f t="shared" si="9"/>
        <v>12000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>
        <f>SUM(E64:P64)</f>
        <v>0</v>
      </c>
      <c r="R64" s="69">
        <f>Q64-D64</f>
        <v>-12000</v>
      </c>
      <c r="S64" s="69">
        <f>R64</f>
        <v>-12000</v>
      </c>
    </row>
    <row r="65" spans="1:19" ht="13.5" thickBot="1">
      <c r="A65" s="7">
        <v>3300</v>
      </c>
      <c r="B65" s="80" t="s">
        <v>30</v>
      </c>
      <c r="C65" s="8">
        <f aca="true" t="shared" si="19" ref="C65:S65">C66+C83</f>
        <v>247345.9466</v>
      </c>
      <c r="D65" s="8">
        <f t="shared" si="19"/>
        <v>2968151.3592</v>
      </c>
      <c r="E65" s="8"/>
      <c r="F65" s="8">
        <f t="shared" si="19"/>
        <v>0</v>
      </c>
      <c r="G65" s="8">
        <f t="shared" si="19"/>
        <v>0</v>
      </c>
      <c r="H65" s="8">
        <f t="shared" si="19"/>
        <v>0</v>
      </c>
      <c r="I65" s="8">
        <f t="shared" si="19"/>
        <v>0</v>
      </c>
      <c r="J65" s="8">
        <f t="shared" si="19"/>
        <v>0</v>
      </c>
      <c r="K65" s="8">
        <f t="shared" si="19"/>
        <v>0</v>
      </c>
      <c r="L65" s="8">
        <f t="shared" si="19"/>
        <v>0</v>
      </c>
      <c r="M65" s="8">
        <f t="shared" si="19"/>
        <v>0</v>
      </c>
      <c r="N65" s="8">
        <f t="shared" si="19"/>
        <v>0</v>
      </c>
      <c r="O65" s="8">
        <f t="shared" si="19"/>
        <v>0</v>
      </c>
      <c r="P65" s="8">
        <f t="shared" si="19"/>
        <v>0</v>
      </c>
      <c r="Q65" s="8">
        <f t="shared" si="19"/>
        <v>0</v>
      </c>
      <c r="R65" s="8">
        <f t="shared" si="19"/>
        <v>-2968151.3592</v>
      </c>
      <c r="S65" s="8">
        <f t="shared" si="19"/>
        <v>-2968151.3592</v>
      </c>
    </row>
    <row r="66" spans="1:19" ht="13.5" thickBot="1">
      <c r="A66" s="112">
        <v>3301</v>
      </c>
      <c r="B66" s="82" t="s">
        <v>29</v>
      </c>
      <c r="C66" s="101">
        <f aca="true" t="shared" si="20" ref="C66:S66">SUM(C67:C82)</f>
        <v>224466.6666</v>
      </c>
      <c r="D66" s="101">
        <f t="shared" si="20"/>
        <v>2693599.9992</v>
      </c>
      <c r="E66" s="1"/>
      <c r="F66" s="1">
        <f t="shared" si="20"/>
        <v>0</v>
      </c>
      <c r="G66" s="1">
        <f t="shared" si="20"/>
        <v>0</v>
      </c>
      <c r="H66" s="1">
        <f t="shared" si="20"/>
        <v>0</v>
      </c>
      <c r="I66" s="1">
        <f t="shared" si="20"/>
        <v>0</v>
      </c>
      <c r="J66" s="1">
        <f t="shared" si="20"/>
        <v>0</v>
      </c>
      <c r="K66" s="1">
        <f t="shared" si="20"/>
        <v>0</v>
      </c>
      <c r="L66" s="1">
        <f t="shared" si="20"/>
        <v>0</v>
      </c>
      <c r="M66" s="1">
        <f t="shared" si="20"/>
        <v>0</v>
      </c>
      <c r="N66" s="1">
        <f t="shared" si="20"/>
        <v>0</v>
      </c>
      <c r="O66" s="1">
        <f t="shared" si="20"/>
        <v>0</v>
      </c>
      <c r="P66" s="1">
        <f t="shared" si="20"/>
        <v>0</v>
      </c>
      <c r="Q66" s="1">
        <f t="shared" si="20"/>
        <v>0</v>
      </c>
      <c r="R66" s="1">
        <f t="shared" si="20"/>
        <v>-2693599.9992</v>
      </c>
      <c r="S66" s="1">
        <f t="shared" si="20"/>
        <v>-2693599.9992</v>
      </c>
    </row>
    <row r="67" spans="1:19" ht="12.75">
      <c r="A67" s="119">
        <v>3302</v>
      </c>
      <c r="B67" s="81" t="s">
        <v>43</v>
      </c>
      <c r="C67" s="95">
        <v>11000</v>
      </c>
      <c r="D67" s="95">
        <f aca="true" t="shared" si="21" ref="D67:D110">C67*12</f>
        <v>132000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>
        <f aca="true" t="shared" si="22" ref="Q67:Q82">SUM(E67:P67)</f>
        <v>0</v>
      </c>
      <c r="R67" s="65">
        <f aca="true" t="shared" si="23" ref="R67:R82">Q67-D67</f>
        <v>-132000</v>
      </c>
      <c r="S67" s="65">
        <f aca="true" t="shared" si="24" ref="S67:S82">R67</f>
        <v>-132000</v>
      </c>
    </row>
    <row r="68" spans="1:19" ht="12.75">
      <c r="A68" s="120">
        <v>3303</v>
      </c>
      <c r="B68" s="91" t="s">
        <v>115</v>
      </c>
      <c r="C68" s="96">
        <v>45000</v>
      </c>
      <c r="D68" s="95">
        <f t="shared" si="21"/>
        <v>540000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>
        <f t="shared" si="22"/>
        <v>0</v>
      </c>
      <c r="R68" s="92">
        <f t="shared" si="23"/>
        <v>-540000</v>
      </c>
      <c r="S68" s="92">
        <f t="shared" si="24"/>
        <v>-540000</v>
      </c>
    </row>
    <row r="69" spans="1:19" ht="12.75">
      <c r="A69" s="120">
        <v>3304</v>
      </c>
      <c r="B69" s="91" t="s">
        <v>116</v>
      </c>
      <c r="C69" s="96">
        <v>500</v>
      </c>
      <c r="D69" s="95">
        <f t="shared" si="21"/>
        <v>6000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>
        <f t="shared" si="22"/>
        <v>0</v>
      </c>
      <c r="R69" s="92">
        <f t="shared" si="23"/>
        <v>-6000</v>
      </c>
      <c r="S69" s="92">
        <f t="shared" si="24"/>
        <v>-6000</v>
      </c>
    </row>
    <row r="70" spans="1:19" ht="12.75">
      <c r="A70" s="120">
        <v>3305</v>
      </c>
      <c r="B70" s="91" t="s">
        <v>117</v>
      </c>
      <c r="C70" s="96">
        <v>3200</v>
      </c>
      <c r="D70" s="95">
        <f t="shared" si="21"/>
        <v>38400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>
        <f t="shared" si="22"/>
        <v>0</v>
      </c>
      <c r="R70" s="92">
        <f t="shared" si="23"/>
        <v>-38400</v>
      </c>
      <c r="S70" s="92">
        <f t="shared" si="24"/>
        <v>-38400</v>
      </c>
    </row>
    <row r="71" spans="1:19" ht="12.75">
      <c r="A71" s="120">
        <v>3306</v>
      </c>
      <c r="B71" s="91" t="s">
        <v>118</v>
      </c>
      <c r="C71" s="96">
        <v>500</v>
      </c>
      <c r="D71" s="95">
        <f t="shared" si="21"/>
        <v>6000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>
        <f t="shared" si="22"/>
        <v>0</v>
      </c>
      <c r="R71" s="92">
        <f t="shared" si="23"/>
        <v>-6000</v>
      </c>
      <c r="S71" s="92">
        <f t="shared" si="24"/>
        <v>-6000</v>
      </c>
    </row>
    <row r="72" spans="1:19" ht="12.75">
      <c r="A72" s="120">
        <v>3307</v>
      </c>
      <c r="B72" s="91" t="s">
        <v>119</v>
      </c>
      <c r="C72" s="96">
        <v>1000</v>
      </c>
      <c r="D72" s="95">
        <f t="shared" si="21"/>
        <v>12000</v>
      </c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>
        <f t="shared" si="22"/>
        <v>0</v>
      </c>
      <c r="R72" s="92">
        <f t="shared" si="23"/>
        <v>-12000</v>
      </c>
      <c r="S72" s="92">
        <f t="shared" si="24"/>
        <v>-12000</v>
      </c>
    </row>
    <row r="73" spans="1:19" ht="12.75">
      <c r="A73" s="116">
        <v>3308</v>
      </c>
      <c r="B73" s="66" t="s">
        <v>120</v>
      </c>
      <c r="C73" s="96">
        <v>2000</v>
      </c>
      <c r="D73" s="95">
        <f t="shared" si="21"/>
        <v>24000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92">
        <f t="shared" si="22"/>
        <v>0</v>
      </c>
      <c r="R73" s="92">
        <f t="shared" si="23"/>
        <v>-24000</v>
      </c>
      <c r="S73" s="92">
        <f t="shared" si="24"/>
        <v>-24000</v>
      </c>
    </row>
    <row r="74" spans="1:19" ht="12.75">
      <c r="A74" s="116">
        <v>3309</v>
      </c>
      <c r="B74" s="66" t="s">
        <v>44</v>
      </c>
      <c r="C74" s="96">
        <v>3500</v>
      </c>
      <c r="D74" s="95">
        <f t="shared" si="21"/>
        <v>42000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92">
        <f t="shared" si="22"/>
        <v>0</v>
      </c>
      <c r="R74" s="92">
        <f t="shared" si="23"/>
        <v>-42000</v>
      </c>
      <c r="S74" s="92">
        <f t="shared" si="24"/>
        <v>-42000</v>
      </c>
    </row>
    <row r="75" spans="1:19" ht="12.75">
      <c r="A75" s="116">
        <v>3310</v>
      </c>
      <c r="B75" s="66" t="s">
        <v>121</v>
      </c>
      <c r="C75" s="96">
        <v>1016.6666</v>
      </c>
      <c r="D75" s="95">
        <f t="shared" si="21"/>
        <v>12199.9992</v>
      </c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92">
        <f t="shared" si="22"/>
        <v>0</v>
      </c>
      <c r="R75" s="92">
        <f t="shared" si="23"/>
        <v>-12199.9992</v>
      </c>
      <c r="S75" s="92">
        <f t="shared" si="24"/>
        <v>-12199.9992</v>
      </c>
    </row>
    <row r="76" spans="1:19" ht="12.75">
      <c r="A76" s="116">
        <v>3311</v>
      </c>
      <c r="B76" s="66" t="s">
        <v>123</v>
      </c>
      <c r="C76" s="96">
        <v>800</v>
      </c>
      <c r="D76" s="95">
        <f t="shared" si="21"/>
        <v>9600</v>
      </c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92">
        <f t="shared" si="22"/>
        <v>0</v>
      </c>
      <c r="R76" s="92">
        <f t="shared" si="23"/>
        <v>-9600</v>
      </c>
      <c r="S76" s="92">
        <f t="shared" si="24"/>
        <v>-9600</v>
      </c>
    </row>
    <row r="77" spans="1:19" ht="12.75">
      <c r="A77" s="116">
        <v>3312</v>
      </c>
      <c r="B77" s="66" t="s">
        <v>14</v>
      </c>
      <c r="C77" s="96">
        <v>300</v>
      </c>
      <c r="D77" s="95">
        <f t="shared" si="21"/>
        <v>3600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92">
        <f t="shared" si="22"/>
        <v>0</v>
      </c>
      <c r="R77" s="92">
        <f t="shared" si="23"/>
        <v>-3600</v>
      </c>
      <c r="S77" s="92">
        <f t="shared" si="24"/>
        <v>-3600</v>
      </c>
    </row>
    <row r="78" spans="1:19" ht="12.75">
      <c r="A78" s="115">
        <v>3313</v>
      </c>
      <c r="B78" s="68" t="s">
        <v>37</v>
      </c>
      <c r="C78" s="96">
        <v>2100</v>
      </c>
      <c r="D78" s="95">
        <f t="shared" si="21"/>
        <v>25200</v>
      </c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92">
        <f t="shared" si="22"/>
        <v>0</v>
      </c>
      <c r="R78" s="92">
        <f t="shared" si="23"/>
        <v>-25200</v>
      </c>
      <c r="S78" s="92">
        <f t="shared" si="24"/>
        <v>-25200</v>
      </c>
    </row>
    <row r="79" spans="1:19" ht="12.75">
      <c r="A79" s="120">
        <v>3314</v>
      </c>
      <c r="B79" s="91" t="s">
        <v>39</v>
      </c>
      <c r="C79" s="96">
        <v>2200</v>
      </c>
      <c r="D79" s="95">
        <f t="shared" si="21"/>
        <v>26400</v>
      </c>
      <c r="E79" s="92"/>
      <c r="F79" s="92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92">
        <f t="shared" si="22"/>
        <v>0</v>
      </c>
      <c r="R79" s="92">
        <f t="shared" si="23"/>
        <v>-26400</v>
      </c>
      <c r="S79" s="92">
        <f t="shared" si="24"/>
        <v>-26400</v>
      </c>
    </row>
    <row r="80" spans="1:20" ht="12.75">
      <c r="A80" s="116">
        <v>3315</v>
      </c>
      <c r="B80" s="66" t="s">
        <v>122</v>
      </c>
      <c r="C80" s="96">
        <v>110000</v>
      </c>
      <c r="D80" s="95">
        <f t="shared" si="21"/>
        <v>1320000</v>
      </c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92">
        <f t="shared" si="22"/>
        <v>0</v>
      </c>
      <c r="R80" s="92">
        <f t="shared" si="23"/>
        <v>-1320000</v>
      </c>
      <c r="S80" s="92">
        <f t="shared" si="24"/>
        <v>-1320000</v>
      </c>
      <c r="T80" s="121"/>
    </row>
    <row r="81" spans="1:20" ht="12.75">
      <c r="A81" s="115">
        <v>3316</v>
      </c>
      <c r="B81" s="68" t="s">
        <v>47</v>
      </c>
      <c r="C81" s="97">
        <v>41000</v>
      </c>
      <c r="D81" s="95">
        <f t="shared" si="21"/>
        <v>492000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92">
        <f t="shared" si="22"/>
        <v>0</v>
      </c>
      <c r="R81" s="92">
        <f t="shared" si="23"/>
        <v>-492000</v>
      </c>
      <c r="S81" s="92">
        <f t="shared" si="24"/>
        <v>-492000</v>
      </c>
      <c r="T81" s="121"/>
    </row>
    <row r="82" spans="1:19" ht="13.5" thickBot="1">
      <c r="A82" s="115">
        <v>3317</v>
      </c>
      <c r="B82" s="68" t="s">
        <v>111</v>
      </c>
      <c r="C82" s="97">
        <v>350</v>
      </c>
      <c r="D82" s="95">
        <f t="shared" si="21"/>
        <v>4200</v>
      </c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>
        <f t="shared" si="22"/>
        <v>0</v>
      </c>
      <c r="R82" s="65">
        <f t="shared" si="23"/>
        <v>-4200</v>
      </c>
      <c r="S82" s="65">
        <f t="shared" si="24"/>
        <v>-4200</v>
      </c>
    </row>
    <row r="83" spans="1:19" s="62" customFormat="1" ht="13.5" thickBot="1">
      <c r="A83" s="111">
        <v>3321</v>
      </c>
      <c r="B83" s="50" t="s">
        <v>79</v>
      </c>
      <c r="C83" s="101">
        <f aca="true" t="shared" si="25" ref="C83:S83">SUM(C84:C88)</f>
        <v>22879.28</v>
      </c>
      <c r="D83" s="101">
        <f t="shared" si="25"/>
        <v>274551.36</v>
      </c>
      <c r="E83" s="2"/>
      <c r="F83" s="2">
        <f>SUM(F79:F82)</f>
        <v>0</v>
      </c>
      <c r="G83" s="2">
        <f t="shared" si="25"/>
        <v>0</v>
      </c>
      <c r="H83" s="2">
        <f t="shared" si="25"/>
        <v>0</v>
      </c>
      <c r="I83" s="2">
        <f t="shared" si="25"/>
        <v>0</v>
      </c>
      <c r="J83" s="2">
        <f t="shared" si="25"/>
        <v>0</v>
      </c>
      <c r="K83" s="2">
        <f t="shared" si="25"/>
        <v>0</v>
      </c>
      <c r="L83" s="2">
        <f t="shared" si="25"/>
        <v>0</v>
      </c>
      <c r="M83" s="2">
        <f t="shared" si="25"/>
        <v>0</v>
      </c>
      <c r="N83" s="2">
        <f t="shared" si="25"/>
        <v>0</v>
      </c>
      <c r="O83" s="2">
        <f t="shared" si="25"/>
        <v>0</v>
      </c>
      <c r="P83" s="2">
        <f t="shared" si="25"/>
        <v>0</v>
      </c>
      <c r="Q83" s="2">
        <f t="shared" si="25"/>
        <v>0</v>
      </c>
      <c r="R83" s="2">
        <f t="shared" si="25"/>
        <v>-274551.36</v>
      </c>
      <c r="S83" s="2">
        <f t="shared" si="25"/>
        <v>-274551.36</v>
      </c>
    </row>
    <row r="84" spans="1:19" ht="12.75">
      <c r="A84" s="119">
        <v>3322</v>
      </c>
      <c r="B84" s="81" t="s">
        <v>16</v>
      </c>
      <c r="C84" s="95">
        <v>500</v>
      </c>
      <c r="D84" s="95">
        <f t="shared" si="21"/>
        <v>6000</v>
      </c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>
        <f>SUM(E84:P84)</f>
        <v>0</v>
      </c>
      <c r="R84" s="65">
        <f>Q84-D84</f>
        <v>-6000</v>
      </c>
      <c r="S84" s="65">
        <f>R84</f>
        <v>-6000</v>
      </c>
    </row>
    <row r="85" spans="1:19" ht="12.75">
      <c r="A85" s="116">
        <v>3323</v>
      </c>
      <c r="B85" s="66" t="s">
        <v>32</v>
      </c>
      <c r="C85" s="96">
        <v>1000</v>
      </c>
      <c r="D85" s="95">
        <f t="shared" si="21"/>
        <v>12000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>
        <f>SUM(E85:P85)</f>
        <v>0</v>
      </c>
      <c r="R85" s="65">
        <f>Q85-D85</f>
        <v>-12000</v>
      </c>
      <c r="S85" s="65">
        <f>R85</f>
        <v>-12000</v>
      </c>
    </row>
    <row r="86" spans="1:19" ht="12.75">
      <c r="A86" s="116">
        <v>3324</v>
      </c>
      <c r="B86" s="66" t="s">
        <v>51</v>
      </c>
      <c r="C86" s="96">
        <v>2000</v>
      </c>
      <c r="D86" s="95">
        <f t="shared" si="21"/>
        <v>24000</v>
      </c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>
        <f>SUM(E86:P86)</f>
        <v>0</v>
      </c>
      <c r="R86" s="65">
        <f>Q86-D86</f>
        <v>-24000</v>
      </c>
      <c r="S86" s="65">
        <f>R86</f>
        <v>-24000</v>
      </c>
    </row>
    <row r="87" spans="1:19" ht="12.75">
      <c r="A87" s="120">
        <v>3325</v>
      </c>
      <c r="B87" s="93" t="s">
        <v>77</v>
      </c>
      <c r="C87" s="97">
        <v>18379.28</v>
      </c>
      <c r="D87" s="95">
        <f t="shared" si="21"/>
        <v>220551.36</v>
      </c>
      <c r="E87" s="92"/>
      <c r="F87" s="65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>
        <f>SUM(E87:P87)</f>
        <v>0</v>
      </c>
      <c r="R87" s="92">
        <f>Q87-D87</f>
        <v>-220551.36</v>
      </c>
      <c r="S87" s="92">
        <f>R87</f>
        <v>-220551.36</v>
      </c>
    </row>
    <row r="88" spans="1:19" ht="13.5" thickBot="1">
      <c r="A88" s="116">
        <v>3326</v>
      </c>
      <c r="B88" s="68" t="s">
        <v>82</v>
      </c>
      <c r="C88" s="97">
        <v>1000</v>
      </c>
      <c r="D88" s="95">
        <f t="shared" si="21"/>
        <v>12000</v>
      </c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>
        <f>SUM(E88:P88)</f>
        <v>0</v>
      </c>
      <c r="R88" s="65">
        <f>Q88-D88</f>
        <v>-12000</v>
      </c>
      <c r="S88" s="65">
        <f>R88</f>
        <v>-12000</v>
      </c>
    </row>
    <row r="89" spans="1:19" ht="13.5" thickBot="1">
      <c r="A89" s="7">
        <v>3400</v>
      </c>
      <c r="B89" s="49" t="s">
        <v>54</v>
      </c>
      <c r="C89" s="8">
        <f>SUM(C90+C91+C92+C93+C94+C95+C96+C97)</f>
        <v>59100</v>
      </c>
      <c r="D89" s="8">
        <f>SUM(D90:D97)</f>
        <v>709200</v>
      </c>
      <c r="E89" s="8"/>
      <c r="F89" s="8">
        <f aca="true" t="shared" si="26" ref="F89:S89">SUM(F90:F97)</f>
        <v>0</v>
      </c>
      <c r="G89" s="8">
        <f t="shared" si="26"/>
        <v>0</v>
      </c>
      <c r="H89" s="8">
        <f t="shared" si="26"/>
        <v>0</v>
      </c>
      <c r="I89" s="8">
        <f t="shared" si="26"/>
        <v>0</v>
      </c>
      <c r="J89" s="8">
        <f t="shared" si="26"/>
        <v>0</v>
      </c>
      <c r="K89" s="8">
        <f t="shared" si="26"/>
        <v>0</v>
      </c>
      <c r="L89" s="8">
        <f t="shared" si="26"/>
        <v>0</v>
      </c>
      <c r="M89" s="8">
        <f t="shared" si="26"/>
        <v>0</v>
      </c>
      <c r="N89" s="8">
        <f t="shared" si="26"/>
        <v>0</v>
      </c>
      <c r="O89" s="8">
        <f t="shared" si="26"/>
        <v>0</v>
      </c>
      <c r="P89" s="8">
        <f t="shared" si="26"/>
        <v>0</v>
      </c>
      <c r="Q89" s="8">
        <f t="shared" si="26"/>
        <v>0</v>
      </c>
      <c r="R89" s="8">
        <f t="shared" si="26"/>
        <v>-709200</v>
      </c>
      <c r="S89" s="8">
        <f t="shared" si="26"/>
        <v>-709200</v>
      </c>
    </row>
    <row r="90" spans="1:19" ht="12.75">
      <c r="A90" s="119">
        <v>3401</v>
      </c>
      <c r="B90" s="81" t="s">
        <v>74</v>
      </c>
      <c r="C90" s="95">
        <v>2500</v>
      </c>
      <c r="D90" s="95">
        <f t="shared" si="21"/>
        <v>30000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>
        <f aca="true" t="shared" si="27" ref="Q90:Q97">SUM(E90:P90)</f>
        <v>0</v>
      </c>
      <c r="R90" s="65">
        <f aca="true" t="shared" si="28" ref="R90:R97">Q90-D90</f>
        <v>-30000</v>
      </c>
      <c r="S90" s="65">
        <f aca="true" t="shared" si="29" ref="S90:S97">R90</f>
        <v>-30000</v>
      </c>
    </row>
    <row r="91" spans="1:20" ht="12.75">
      <c r="A91" s="120">
        <v>3402</v>
      </c>
      <c r="B91" s="91" t="s">
        <v>126</v>
      </c>
      <c r="C91" s="96">
        <v>32000</v>
      </c>
      <c r="D91" s="95">
        <f t="shared" si="21"/>
        <v>384000</v>
      </c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>
        <f t="shared" si="27"/>
        <v>0</v>
      </c>
      <c r="R91" s="92">
        <f t="shared" si="28"/>
        <v>-384000</v>
      </c>
      <c r="S91" s="92">
        <f t="shared" si="29"/>
        <v>-384000</v>
      </c>
      <c r="T91" s="121"/>
    </row>
    <row r="92" spans="1:20" ht="12.75">
      <c r="A92" s="120">
        <f aca="true" t="shared" si="30" ref="A92:A97">A91+1</f>
        <v>3403</v>
      </c>
      <c r="B92" s="66" t="s">
        <v>57</v>
      </c>
      <c r="C92" s="96">
        <v>4500</v>
      </c>
      <c r="D92" s="95">
        <f t="shared" si="21"/>
        <v>54000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>
        <f t="shared" si="27"/>
        <v>0</v>
      </c>
      <c r="R92" s="65">
        <f t="shared" si="28"/>
        <v>-54000</v>
      </c>
      <c r="S92" s="65">
        <f t="shared" si="29"/>
        <v>-54000</v>
      </c>
      <c r="T92" s="121"/>
    </row>
    <row r="93" spans="1:19" ht="12.75">
      <c r="A93" s="120">
        <f t="shared" si="30"/>
        <v>3404</v>
      </c>
      <c r="B93" s="66" t="s">
        <v>56</v>
      </c>
      <c r="C93" s="96">
        <v>150</v>
      </c>
      <c r="D93" s="95">
        <f t="shared" si="21"/>
        <v>1800</v>
      </c>
      <c r="E93" s="65"/>
      <c r="F93" s="92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>
        <f t="shared" si="27"/>
        <v>0</v>
      </c>
      <c r="R93" s="65">
        <f t="shared" si="28"/>
        <v>-1800</v>
      </c>
      <c r="S93" s="65">
        <f t="shared" si="29"/>
        <v>-1800</v>
      </c>
    </row>
    <row r="94" spans="1:19" ht="12.75">
      <c r="A94" s="120">
        <f t="shared" si="30"/>
        <v>3405</v>
      </c>
      <c r="B94" s="66" t="s">
        <v>92</v>
      </c>
      <c r="C94" s="96">
        <v>150</v>
      </c>
      <c r="D94" s="95">
        <f t="shared" si="21"/>
        <v>1800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>
        <f t="shared" si="27"/>
        <v>0</v>
      </c>
      <c r="R94" s="65">
        <f t="shared" si="28"/>
        <v>-1800</v>
      </c>
      <c r="S94" s="65">
        <f t="shared" si="29"/>
        <v>-1800</v>
      </c>
    </row>
    <row r="95" spans="1:19" ht="12.75">
      <c r="A95" s="120">
        <f t="shared" si="30"/>
        <v>3406</v>
      </c>
      <c r="B95" s="64" t="s">
        <v>33</v>
      </c>
      <c r="C95" s="96">
        <v>300</v>
      </c>
      <c r="D95" s="95">
        <f t="shared" si="21"/>
        <v>3600</v>
      </c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>
        <f t="shared" si="27"/>
        <v>0</v>
      </c>
      <c r="R95" s="65">
        <f t="shared" si="28"/>
        <v>-3600</v>
      </c>
      <c r="S95" s="65">
        <f t="shared" si="29"/>
        <v>-3600</v>
      </c>
    </row>
    <row r="96" spans="1:19" ht="12.75">
      <c r="A96" s="120">
        <f t="shared" si="30"/>
        <v>3407</v>
      </c>
      <c r="B96" s="66" t="s">
        <v>45</v>
      </c>
      <c r="C96" s="96">
        <v>3000</v>
      </c>
      <c r="D96" s="95">
        <f t="shared" si="21"/>
        <v>36000</v>
      </c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>
        <f t="shared" si="27"/>
        <v>0</v>
      </c>
      <c r="R96" s="65">
        <f t="shared" si="28"/>
        <v>-36000</v>
      </c>
      <c r="S96" s="65">
        <f t="shared" si="29"/>
        <v>-36000</v>
      </c>
    </row>
    <row r="97" spans="1:19" ht="12.75">
      <c r="A97" s="120">
        <f t="shared" si="30"/>
        <v>3408</v>
      </c>
      <c r="B97" s="66" t="s">
        <v>73</v>
      </c>
      <c r="C97" s="96">
        <v>16500</v>
      </c>
      <c r="D97" s="96">
        <f t="shared" si="21"/>
        <v>198000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>
        <f t="shared" si="27"/>
        <v>0</v>
      </c>
      <c r="R97" s="67">
        <f t="shared" si="28"/>
        <v>-198000</v>
      </c>
      <c r="S97" s="67">
        <f t="shared" si="29"/>
        <v>-198000</v>
      </c>
    </row>
    <row r="98" spans="1:19" ht="13.5" thickBot="1">
      <c r="A98" s="105">
        <v>3500</v>
      </c>
      <c r="B98" s="106" t="s">
        <v>17</v>
      </c>
      <c r="C98" s="78">
        <f>SUM(C99:C105)</f>
        <v>76867.72</v>
      </c>
      <c r="D98" s="78">
        <f aca="true" t="shared" si="31" ref="D98:S98">SUM(D99:D105)</f>
        <v>922412.64</v>
      </c>
      <c r="E98" s="78"/>
      <c r="F98" s="78">
        <f t="shared" si="31"/>
        <v>0</v>
      </c>
      <c r="G98" s="78">
        <f t="shared" si="31"/>
        <v>0</v>
      </c>
      <c r="H98" s="78">
        <f t="shared" si="31"/>
        <v>0</v>
      </c>
      <c r="I98" s="78">
        <f t="shared" si="31"/>
        <v>0</v>
      </c>
      <c r="J98" s="78">
        <f t="shared" si="31"/>
        <v>0</v>
      </c>
      <c r="K98" s="78">
        <f t="shared" si="31"/>
        <v>0</v>
      </c>
      <c r="L98" s="78">
        <f t="shared" si="31"/>
        <v>0</v>
      </c>
      <c r="M98" s="78">
        <f t="shared" si="31"/>
        <v>0</v>
      </c>
      <c r="N98" s="78">
        <f t="shared" si="31"/>
        <v>0</v>
      </c>
      <c r="O98" s="78">
        <f t="shared" si="31"/>
        <v>0</v>
      </c>
      <c r="P98" s="78">
        <f t="shared" si="31"/>
        <v>0</v>
      </c>
      <c r="Q98" s="78">
        <f t="shared" si="31"/>
        <v>0</v>
      </c>
      <c r="R98" s="78">
        <f t="shared" si="31"/>
        <v>-922412.64</v>
      </c>
      <c r="S98" s="78">
        <f t="shared" si="31"/>
        <v>-922412.64</v>
      </c>
    </row>
    <row r="99" spans="1:20" ht="12.75">
      <c r="A99" s="119">
        <v>3501</v>
      </c>
      <c r="B99" s="81" t="s">
        <v>18</v>
      </c>
      <c r="C99" s="96">
        <v>53277.72</v>
      </c>
      <c r="D99" s="95">
        <f t="shared" si="21"/>
        <v>639332.64</v>
      </c>
      <c r="E99" s="65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>
        <f aca="true" t="shared" si="32" ref="Q99:Q105">SUM(E99:P99)</f>
        <v>0</v>
      </c>
      <c r="R99" s="65">
        <f aca="true" t="shared" si="33" ref="R99:R105">Q99-D99</f>
        <v>-639332.64</v>
      </c>
      <c r="S99" s="65">
        <f aca="true" t="shared" si="34" ref="S99:S105">R99</f>
        <v>-639332.64</v>
      </c>
      <c r="T99" s="121"/>
    </row>
    <row r="100" spans="1:19" ht="12.75">
      <c r="A100" s="116">
        <v>3502</v>
      </c>
      <c r="B100" s="66" t="s">
        <v>50</v>
      </c>
      <c r="C100" s="96">
        <v>700</v>
      </c>
      <c r="D100" s="95">
        <f t="shared" si="21"/>
        <v>8400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>
        <f t="shared" si="32"/>
        <v>0</v>
      </c>
      <c r="R100" s="65">
        <f t="shared" si="33"/>
        <v>-8400</v>
      </c>
      <c r="S100" s="65">
        <f t="shared" si="34"/>
        <v>-8400</v>
      </c>
    </row>
    <row r="101" spans="1:19" ht="12.75">
      <c r="A101" s="119">
        <v>3503</v>
      </c>
      <c r="B101" s="66" t="s">
        <v>19</v>
      </c>
      <c r="C101" s="96">
        <v>1200</v>
      </c>
      <c r="D101" s="95">
        <f t="shared" si="21"/>
        <v>14400</v>
      </c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>
        <f t="shared" si="32"/>
        <v>0</v>
      </c>
      <c r="R101" s="65">
        <f t="shared" si="33"/>
        <v>-14400</v>
      </c>
      <c r="S101" s="65">
        <f t="shared" si="34"/>
        <v>-14400</v>
      </c>
    </row>
    <row r="102" spans="1:19" ht="12.75">
      <c r="A102" s="116">
        <v>3504</v>
      </c>
      <c r="B102" s="66" t="s">
        <v>93</v>
      </c>
      <c r="C102" s="96">
        <v>300</v>
      </c>
      <c r="D102" s="95">
        <f t="shared" si="21"/>
        <v>3600</v>
      </c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>
        <f t="shared" si="32"/>
        <v>0</v>
      </c>
      <c r="R102" s="65">
        <f t="shared" si="33"/>
        <v>-3600</v>
      </c>
      <c r="S102" s="65">
        <f t="shared" si="34"/>
        <v>-3600</v>
      </c>
    </row>
    <row r="103" spans="1:20" ht="12.75">
      <c r="A103" s="119">
        <v>3505</v>
      </c>
      <c r="B103" s="66" t="s">
        <v>59</v>
      </c>
      <c r="C103" s="96">
        <v>6500</v>
      </c>
      <c r="D103" s="95">
        <f t="shared" si="21"/>
        <v>78000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>
        <f t="shared" si="32"/>
        <v>0</v>
      </c>
      <c r="R103" s="65">
        <f t="shared" si="33"/>
        <v>-78000</v>
      </c>
      <c r="S103" s="65">
        <f t="shared" si="34"/>
        <v>-78000</v>
      </c>
      <c r="T103" s="121"/>
    </row>
    <row r="104" spans="1:19" ht="12.75">
      <c r="A104" s="116">
        <v>3506</v>
      </c>
      <c r="B104" s="66" t="s">
        <v>34</v>
      </c>
      <c r="C104" s="96">
        <v>4050</v>
      </c>
      <c r="D104" s="95">
        <f t="shared" si="21"/>
        <v>48600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>
        <f t="shared" si="32"/>
        <v>0</v>
      </c>
      <c r="R104" s="65">
        <f t="shared" si="33"/>
        <v>-48600</v>
      </c>
      <c r="S104" s="65">
        <f t="shared" si="34"/>
        <v>-48600</v>
      </c>
    </row>
    <row r="105" spans="1:20" ht="13.5" thickBot="1">
      <c r="A105" s="114">
        <v>3507</v>
      </c>
      <c r="B105" s="72" t="s">
        <v>46</v>
      </c>
      <c r="C105" s="97">
        <v>10840</v>
      </c>
      <c r="D105" s="95">
        <f t="shared" si="21"/>
        <v>130080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>
        <f t="shared" si="32"/>
        <v>0</v>
      </c>
      <c r="R105" s="65">
        <f t="shared" si="33"/>
        <v>-130080</v>
      </c>
      <c r="S105" s="65">
        <f t="shared" si="34"/>
        <v>-130080</v>
      </c>
      <c r="T105" s="121"/>
    </row>
    <row r="106" spans="1:19" ht="13.5" thickBot="1">
      <c r="A106" s="7">
        <v>3600</v>
      </c>
      <c r="B106" s="80" t="s">
        <v>20</v>
      </c>
      <c r="C106" s="8">
        <f aca="true" t="shared" si="35" ref="C106:S106">SUM(C107:C110)</f>
        <v>533.3333333333333</v>
      </c>
      <c r="D106" s="8">
        <f t="shared" si="35"/>
        <v>6400</v>
      </c>
      <c r="E106" s="8"/>
      <c r="F106" s="8">
        <f t="shared" si="35"/>
        <v>0</v>
      </c>
      <c r="G106" s="8">
        <f t="shared" si="35"/>
        <v>0</v>
      </c>
      <c r="H106" s="8">
        <f t="shared" si="35"/>
        <v>0</v>
      </c>
      <c r="I106" s="8">
        <f t="shared" si="35"/>
        <v>0</v>
      </c>
      <c r="J106" s="8">
        <f t="shared" si="35"/>
        <v>0</v>
      </c>
      <c r="K106" s="8">
        <f t="shared" si="35"/>
        <v>0</v>
      </c>
      <c r="L106" s="8">
        <f t="shared" si="35"/>
        <v>0</v>
      </c>
      <c r="M106" s="8">
        <f t="shared" si="35"/>
        <v>0</v>
      </c>
      <c r="N106" s="8">
        <f t="shared" si="35"/>
        <v>0</v>
      </c>
      <c r="O106" s="8">
        <f t="shared" si="35"/>
        <v>0</v>
      </c>
      <c r="P106" s="8">
        <f t="shared" si="35"/>
        <v>0</v>
      </c>
      <c r="Q106" s="8">
        <f t="shared" si="35"/>
        <v>0</v>
      </c>
      <c r="R106" s="8">
        <f t="shared" si="35"/>
        <v>-6400</v>
      </c>
      <c r="S106" s="8">
        <f t="shared" si="35"/>
        <v>-6400</v>
      </c>
    </row>
    <row r="107" spans="1:19" ht="12.75">
      <c r="A107" s="46">
        <v>3601</v>
      </c>
      <c r="B107" s="84" t="s">
        <v>21</v>
      </c>
      <c r="C107" s="95">
        <v>200</v>
      </c>
      <c r="D107" s="95">
        <f t="shared" si="21"/>
        <v>2400</v>
      </c>
      <c r="E107" s="65"/>
      <c r="F107" s="65">
        <v>0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>
        <f>SUM(E107:P107)</f>
        <v>0</v>
      </c>
      <c r="R107" s="65">
        <f>Q107-D107</f>
        <v>-2400</v>
      </c>
      <c r="S107" s="65">
        <f>R107</f>
        <v>-2400</v>
      </c>
    </row>
    <row r="108" spans="1:19" ht="12.75">
      <c r="A108" s="48">
        <v>3602</v>
      </c>
      <c r="B108" s="85" t="s">
        <v>22</v>
      </c>
      <c r="C108" s="96">
        <v>41.666666666666664</v>
      </c>
      <c r="D108" s="95">
        <f t="shared" si="21"/>
        <v>500</v>
      </c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>
        <f>SUM(E108:P108)</f>
        <v>0</v>
      </c>
      <c r="R108" s="65">
        <f>Q108-D108</f>
        <v>-500</v>
      </c>
      <c r="S108" s="65">
        <f>R108</f>
        <v>-500</v>
      </c>
    </row>
    <row r="109" spans="1:19" ht="12.75">
      <c r="A109" s="46">
        <v>3603</v>
      </c>
      <c r="B109" s="85" t="s">
        <v>23</v>
      </c>
      <c r="C109" s="96">
        <v>41.666666666666664</v>
      </c>
      <c r="D109" s="95">
        <f t="shared" si="21"/>
        <v>500</v>
      </c>
      <c r="E109" s="65"/>
      <c r="F109" s="65">
        <v>0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>
        <f>SUM(E109:P109)</f>
        <v>0</v>
      </c>
      <c r="R109" s="65">
        <f>Q109-D109</f>
        <v>-500</v>
      </c>
      <c r="S109" s="65">
        <f>R109</f>
        <v>-500</v>
      </c>
    </row>
    <row r="110" spans="1:19" ht="13.5" thickBot="1">
      <c r="A110" s="48">
        <v>3604</v>
      </c>
      <c r="B110" s="86" t="s">
        <v>24</v>
      </c>
      <c r="C110" s="97">
        <v>250</v>
      </c>
      <c r="D110" s="98">
        <f t="shared" si="21"/>
        <v>3000</v>
      </c>
      <c r="E110" s="70"/>
      <c r="F110" s="70">
        <v>0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>
        <f>SUM(E110:P110)</f>
        <v>0</v>
      </c>
      <c r="R110" s="70">
        <f>Q110-D110</f>
        <v>-3000</v>
      </c>
      <c r="S110" s="70">
        <f>R110</f>
        <v>-3000</v>
      </c>
    </row>
    <row r="111" spans="1:19" ht="16.5" thickBot="1">
      <c r="A111" s="10"/>
      <c r="B111" s="87" t="s">
        <v>25</v>
      </c>
      <c r="C111" s="8">
        <f>C106+C98+C89+C65+C61+C41+C27</f>
        <v>673996.9998593334</v>
      </c>
      <c r="D111" s="8">
        <f>D106+D98+D89+D65+D61+D41+D27</f>
        <v>8087963.998311999</v>
      </c>
      <c r="E111" s="8"/>
      <c r="F111" s="8">
        <f aca="true" t="shared" si="36" ref="F111:S111">F106+F98+F89+F65+F61+F41+F27</f>
        <v>0</v>
      </c>
      <c r="G111" s="8">
        <f t="shared" si="36"/>
        <v>0</v>
      </c>
      <c r="H111" s="8">
        <f t="shared" si="36"/>
        <v>0</v>
      </c>
      <c r="I111" s="8">
        <f t="shared" si="36"/>
        <v>0</v>
      </c>
      <c r="J111" s="8">
        <f t="shared" si="36"/>
        <v>0</v>
      </c>
      <c r="K111" s="8">
        <f t="shared" si="36"/>
        <v>0</v>
      </c>
      <c r="L111" s="8">
        <f t="shared" si="36"/>
        <v>0</v>
      </c>
      <c r="M111" s="8">
        <f t="shared" si="36"/>
        <v>0</v>
      </c>
      <c r="N111" s="8">
        <f t="shared" si="36"/>
        <v>0</v>
      </c>
      <c r="O111" s="8">
        <f t="shared" si="36"/>
        <v>0</v>
      </c>
      <c r="P111" s="8">
        <f t="shared" si="36"/>
        <v>0</v>
      </c>
      <c r="Q111" s="8">
        <f t="shared" si="36"/>
        <v>0</v>
      </c>
      <c r="R111" s="8">
        <f t="shared" si="36"/>
        <v>-8087963.998311999</v>
      </c>
      <c r="S111" s="8">
        <f t="shared" si="36"/>
        <v>-8087963.998311999</v>
      </c>
    </row>
    <row r="112" spans="1:19" ht="18.75" thickBot="1">
      <c r="A112" s="11"/>
      <c r="B112" s="88" t="s">
        <v>80</v>
      </c>
      <c r="C112" s="89">
        <f>C24-C111</f>
        <v>0.0001406666124239564</v>
      </c>
      <c r="D112" s="89">
        <f>D24-D111</f>
        <v>0.0016880007460713387</v>
      </c>
      <c r="E112" s="89"/>
      <c r="F112" s="89">
        <f aca="true" t="shared" si="37" ref="F112:S112">F111-F24</f>
        <v>0</v>
      </c>
      <c r="G112" s="89">
        <f t="shared" si="37"/>
        <v>0</v>
      </c>
      <c r="H112" s="89">
        <f t="shared" si="37"/>
        <v>0</v>
      </c>
      <c r="I112" s="89">
        <f t="shared" si="37"/>
        <v>0</v>
      </c>
      <c r="J112" s="89">
        <f t="shared" si="37"/>
        <v>0</v>
      </c>
      <c r="K112" s="89">
        <f t="shared" si="37"/>
        <v>0</v>
      </c>
      <c r="L112" s="89">
        <f t="shared" si="37"/>
        <v>0</v>
      </c>
      <c r="M112" s="89">
        <f t="shared" si="37"/>
        <v>0</v>
      </c>
      <c r="N112" s="89">
        <f t="shared" si="37"/>
        <v>0</v>
      </c>
      <c r="O112" s="89">
        <f t="shared" si="37"/>
        <v>0</v>
      </c>
      <c r="P112" s="89">
        <f t="shared" si="37"/>
        <v>0</v>
      </c>
      <c r="Q112" s="89">
        <f t="shared" si="37"/>
        <v>0</v>
      </c>
      <c r="R112" s="89">
        <f t="shared" si="37"/>
        <v>0.0016880007460713387</v>
      </c>
      <c r="S112" s="89">
        <f t="shared" si="37"/>
        <v>0.0016880007460713387</v>
      </c>
    </row>
    <row r="113" spans="1:19" ht="13.5" hidden="1" thickBot="1">
      <c r="A113" s="47">
        <v>9000</v>
      </c>
      <c r="B113" s="18" t="s">
        <v>26</v>
      </c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</row>
    <row r="114" spans="1:19" ht="13.5" hidden="1" thickBot="1">
      <c r="A114" s="12">
        <v>9001</v>
      </c>
      <c r="B114" s="16" t="s">
        <v>52</v>
      </c>
      <c r="C114" s="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</row>
    <row r="115" spans="1:19" ht="12.75" hidden="1">
      <c r="A115" s="46">
        <v>9010</v>
      </c>
      <c r="B115" s="45" t="s">
        <v>66</v>
      </c>
      <c r="C115" s="26">
        <f>650+8188+1700</f>
        <v>10538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</row>
    <row r="116" spans="1:19" ht="12.75" hidden="1">
      <c r="A116" s="42">
        <v>9011</v>
      </c>
      <c r="B116" s="30" t="s">
        <v>68</v>
      </c>
      <c r="C116" s="14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ht="12.75" hidden="1">
      <c r="A117" s="44">
        <v>9020</v>
      </c>
      <c r="B117" s="43" t="s">
        <v>67</v>
      </c>
      <c r="C117" s="27">
        <f>4204</f>
        <v>4204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ht="12.75" hidden="1">
      <c r="A118" s="42">
        <v>9021</v>
      </c>
      <c r="B118" s="30" t="s">
        <v>69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ht="12.75" hidden="1">
      <c r="A119" s="40">
        <v>9030</v>
      </c>
      <c r="B119" s="31" t="s">
        <v>70</v>
      </c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19" ht="12.75" hidden="1">
      <c r="A120" s="40">
        <v>9031</v>
      </c>
      <c r="B120" s="41" t="s">
        <v>71</v>
      </c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19" ht="12.75" hidden="1">
      <c r="A121" s="40">
        <v>9032</v>
      </c>
      <c r="B121" s="31" t="s">
        <v>72</v>
      </c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19" ht="12.75" hidden="1">
      <c r="A122" s="40">
        <v>9033</v>
      </c>
      <c r="B122" s="41" t="s">
        <v>124</v>
      </c>
      <c r="C122" s="27">
        <f>14454.97+14291</f>
        <v>28745.97</v>
      </c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19" ht="12.75" hidden="1">
      <c r="A123" s="40">
        <v>9034</v>
      </c>
      <c r="B123" s="31" t="s">
        <v>125</v>
      </c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19" ht="12.75" hidden="1">
      <c r="A124" s="39"/>
      <c r="B124" s="38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</row>
    <row r="125" spans="1:19" ht="13.5" thickBot="1">
      <c r="A125" s="39"/>
      <c r="B125" s="38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</row>
    <row r="126" spans="1:19" ht="32.25" customHeight="1" thickBot="1">
      <c r="A126" s="90"/>
      <c r="B126" s="123" t="s">
        <v>112</v>
      </c>
      <c r="C126" s="123"/>
      <c r="D126" s="124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2.75">
      <c r="A127" s="56"/>
      <c r="B127" s="17"/>
      <c r="C127" s="13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:19" ht="12.75">
      <c r="A128" s="57"/>
      <c r="B128" s="24"/>
      <c r="C128" s="13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1:19" ht="12.75">
      <c r="A129" s="23"/>
      <c r="B129" s="24"/>
      <c r="C129" s="13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1:19" ht="12.75">
      <c r="A130" s="29"/>
      <c r="B130" s="24"/>
      <c r="C130" s="13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1:19" ht="12.75">
      <c r="A131" s="23"/>
      <c r="B131" s="24"/>
      <c r="C131" s="13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1:19" ht="12.75">
      <c r="A132" s="23"/>
      <c r="B132" s="24"/>
      <c r="C132" s="13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:19" ht="12.75">
      <c r="A133" s="23"/>
      <c r="B133" s="24"/>
      <c r="C133" s="13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1:19" ht="12.75">
      <c r="A134" s="21"/>
      <c r="B134" s="17"/>
      <c r="C134" s="13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:19" ht="12.75">
      <c r="A135" s="21"/>
      <c r="B135" s="17"/>
      <c r="C135" s="13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:19" ht="12.75">
      <c r="A136" s="21"/>
      <c r="B136" s="17"/>
      <c r="C136" s="13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1:3" ht="12.75">
      <c r="A137" s="36"/>
      <c r="C137" s="33"/>
    </row>
    <row r="138" spans="1:19" ht="12.75">
      <c r="A138" s="36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ht="12.75">
      <c r="A139" s="36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2" s="33" customFormat="1" ht="12.75">
      <c r="A140" s="36"/>
      <c r="B140" s="34"/>
    </row>
    <row r="141" spans="1:2" s="33" customFormat="1" ht="12.75">
      <c r="A141" s="36"/>
      <c r="B141" s="34"/>
    </row>
    <row r="142" spans="1:2" s="33" customFormat="1" ht="12.75">
      <c r="A142" s="36"/>
      <c r="B142" s="34"/>
    </row>
    <row r="143" spans="1:2" s="33" customFormat="1" ht="12.75">
      <c r="A143" s="36"/>
      <c r="B143" s="34"/>
    </row>
    <row r="144" spans="1:2" s="33" customFormat="1" ht="12.75">
      <c r="A144" s="36"/>
      <c r="B144" s="34"/>
    </row>
    <row r="145" spans="1:3" s="33" customFormat="1" ht="12.75">
      <c r="A145" s="36"/>
      <c r="B145" s="34"/>
      <c r="C145" s="32"/>
    </row>
    <row r="146" spans="1:3" s="33" customFormat="1" ht="12.75">
      <c r="A146" s="36"/>
      <c r="B146" s="34"/>
      <c r="C146" s="32"/>
    </row>
    <row r="147" spans="1:3" s="33" customFormat="1" ht="12.75">
      <c r="A147" s="36"/>
      <c r="B147" s="34"/>
      <c r="C147" s="32"/>
    </row>
    <row r="148" spans="1:3" s="33" customFormat="1" ht="12.75">
      <c r="A148" s="36"/>
      <c r="B148" s="34"/>
      <c r="C148" s="32"/>
    </row>
    <row r="149" spans="1:3" s="33" customFormat="1" ht="12.75">
      <c r="A149" s="36"/>
      <c r="B149" s="34"/>
      <c r="C149" s="32"/>
    </row>
    <row r="150" spans="1:3" s="33" customFormat="1" ht="12.75">
      <c r="A150" s="15"/>
      <c r="B150" s="34"/>
      <c r="C150" s="32"/>
    </row>
    <row r="151" spans="1:3" s="33" customFormat="1" ht="12.75">
      <c r="A151" s="36"/>
      <c r="B151" s="34"/>
      <c r="C151" s="32"/>
    </row>
    <row r="152" spans="1:3" s="33" customFormat="1" ht="12.75">
      <c r="A152" s="15"/>
      <c r="B152" s="34"/>
      <c r="C152" s="32"/>
    </row>
    <row r="153" spans="1:3" s="33" customFormat="1" ht="12.75">
      <c r="A153" s="36"/>
      <c r="B153" s="34"/>
      <c r="C153" s="32"/>
    </row>
    <row r="154" s="33" customFormat="1" ht="12.75">
      <c r="A154" s="36"/>
    </row>
    <row r="155" s="33" customFormat="1" ht="12.75">
      <c r="A155" s="36"/>
    </row>
    <row r="156" s="33" customFormat="1" ht="12.75">
      <c r="A156" s="36"/>
    </row>
    <row r="157" s="33" customFormat="1" ht="12.75">
      <c r="A157" s="36"/>
    </row>
    <row r="158" s="33" customFormat="1" ht="12.75">
      <c r="A158" s="36"/>
    </row>
  </sheetData>
  <sheetProtection password="C4FF" sheet="1" formatCells="0" formatColumns="0" formatRows="0" insertColumns="0" insertRows="0" insertHyperlinks="0" deleteColumns="0" deleteRows="0" sort="0" autoFilter="0" pivotTables="0"/>
  <mergeCells count="2">
    <mergeCell ref="A1:D7"/>
    <mergeCell ref="B126:D12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2" r:id="rId4"/>
  <rowBreaks count="2" manualBreakCount="2">
    <brk id="40" max="18" man="1"/>
    <brk id="97" max="18" man="1"/>
  </rowBreaks>
  <ignoredErrors>
    <ignoredError sqref="D61 D83 D89 D9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EDICAO ESPECIAL</dc:creator>
  <cp:keywords/>
  <dc:description/>
  <cp:lastModifiedBy>Rafaela da Silva Borges</cp:lastModifiedBy>
  <cp:lastPrinted>2018-04-17T15:38:22Z</cp:lastPrinted>
  <dcterms:created xsi:type="dcterms:W3CDTF">2001-07-18T01:19:40Z</dcterms:created>
  <dcterms:modified xsi:type="dcterms:W3CDTF">2019-11-22T22:07:39Z</dcterms:modified>
  <cp:category/>
  <cp:version/>
  <cp:contentType/>
  <cp:contentStatus/>
</cp:coreProperties>
</file>